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M May 18\"/>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2" i="1" l="1"/>
  <c r="F142" i="1"/>
  <c r="F138" i="1"/>
  <c r="H137" i="1"/>
  <c r="H138" i="1" s="1"/>
  <c r="H142" i="1" s="1"/>
  <c r="G137" i="1"/>
  <c r="G138" i="1" s="1"/>
  <c r="H126" i="1"/>
  <c r="H128" i="1" s="1"/>
  <c r="H132" i="1" s="1"/>
  <c r="H144" i="1" s="1"/>
  <c r="H148" i="1" s="1"/>
  <c r="G125" i="1"/>
  <c r="F125" i="1"/>
  <c r="F126" i="1" s="1"/>
  <c r="F128" i="1" s="1"/>
  <c r="F132" i="1" s="1"/>
  <c r="F144" i="1" s="1"/>
  <c r="F148" i="1" s="1"/>
  <c r="G124" i="1"/>
  <c r="G126" i="1" s="1"/>
  <c r="G128" i="1" s="1"/>
  <c r="G132" i="1" s="1"/>
  <c r="G144" i="1" s="1"/>
  <c r="G148" i="1" s="1"/>
  <c r="G122" i="1"/>
  <c r="F122" i="1"/>
  <c r="H119" i="1"/>
  <c r="H122" i="1" s="1"/>
  <c r="G106" i="1"/>
  <c r="F106" i="1"/>
  <c r="I101" i="1"/>
  <c r="H99" i="1"/>
  <c r="H106" i="1" s="1"/>
  <c r="I97" i="1"/>
  <c r="H94" i="1"/>
  <c r="G94" i="1"/>
  <c r="F94" i="1"/>
  <c r="I92" i="1"/>
  <c r="I85" i="1"/>
  <c r="I82" i="1"/>
  <c r="I94" i="1" s="1"/>
  <c r="H62" i="1"/>
  <c r="H65" i="1" s="1"/>
  <c r="H68" i="1" s="1"/>
  <c r="H71" i="1" s="1"/>
  <c r="G62" i="1"/>
  <c r="G65" i="1" s="1"/>
  <c r="G68" i="1" s="1"/>
  <c r="G71" i="1" s="1"/>
  <c r="F62" i="1"/>
  <c r="F65" i="1" s="1"/>
  <c r="F68" i="1" s="1"/>
  <c r="F71" i="1" s="1"/>
  <c r="E61" i="1"/>
  <c r="I59" i="1"/>
  <c r="I62" i="1" s="1"/>
  <c r="I65" i="1" s="1"/>
  <c r="I68" i="1" s="1"/>
  <c r="I71" i="1" s="1"/>
  <c r="E59" i="1"/>
  <c r="E62" i="1" s="1"/>
  <c r="E65" i="1" s="1"/>
  <c r="E68" i="1" s="1"/>
  <c r="E71" i="1" s="1"/>
  <c r="H48" i="1"/>
  <c r="H45" i="1"/>
  <c r="G45" i="1"/>
  <c r="G48" i="1" s="1"/>
  <c r="F45" i="1"/>
  <c r="F48" i="1" s="1"/>
  <c r="F43" i="1"/>
  <c r="H35" i="1"/>
  <c r="H50" i="1" s="1"/>
  <c r="G35" i="1"/>
  <c r="G50" i="1" s="1"/>
  <c r="F35" i="1"/>
  <c r="F50" i="1" s="1"/>
  <c r="F34" i="1"/>
  <c r="G23" i="1"/>
  <c r="H22" i="1"/>
  <c r="H24" i="1" s="1"/>
  <c r="G22" i="1"/>
  <c r="G24" i="1" s="1"/>
  <c r="G26" i="1" s="1"/>
  <c r="F22" i="1"/>
  <c r="F24" i="1" s="1"/>
  <c r="H18" i="1"/>
  <c r="G18" i="1"/>
  <c r="F14" i="1"/>
  <c r="F18" i="1" s="1"/>
  <c r="F26" i="1" s="1"/>
  <c r="I106" i="1" l="1"/>
  <c r="H26" i="1"/>
  <c r="I99" i="1"/>
</calcChain>
</file>

<file path=xl/sharedStrings.xml><?xml version="1.0" encoding="utf-8"?>
<sst xmlns="http://schemas.openxmlformats.org/spreadsheetml/2006/main" count="112" uniqueCount="84">
  <si>
    <t>NATIONAL INVESTMENT TRUST LTD</t>
  </si>
  <si>
    <t>Unaudited Condensed Financial Statements -9 Month period ending 31 March 2018</t>
  </si>
  <si>
    <t>1.Condensed Statements of Financial Position</t>
  </si>
  <si>
    <t>Unaudited</t>
  </si>
  <si>
    <t>Audited</t>
  </si>
  <si>
    <t>Rs 000</t>
  </si>
  <si>
    <t>ASSETS</t>
  </si>
  <si>
    <t>NON-CURRENT ASSETS</t>
  </si>
  <si>
    <t>Property and Equipment</t>
  </si>
  <si>
    <t>Intangible Assets</t>
  </si>
  <si>
    <t>Investments at Fair Value</t>
  </si>
  <si>
    <t>Current Assets</t>
  </si>
  <si>
    <t>Other Receivables</t>
  </si>
  <si>
    <t>Cash and Cash Equivalents</t>
  </si>
  <si>
    <t>Total Assets</t>
  </si>
  <si>
    <t>EQUITY AND LIABILITIES</t>
  </si>
  <si>
    <t>CAPITAL AND RESERVES</t>
  </si>
  <si>
    <t>Stated Capital</t>
  </si>
  <si>
    <t>Fair Value Reserve</t>
  </si>
  <si>
    <t>Retained Profit</t>
  </si>
  <si>
    <t>Total Equity</t>
  </si>
  <si>
    <t>NON CURRENT LIABILITIES</t>
  </si>
  <si>
    <t>Deferred Tax Liability</t>
  </si>
  <si>
    <t xml:space="preserve">CURRENT LIABILITIES </t>
  </si>
  <si>
    <t>Accounts Payable</t>
  </si>
  <si>
    <t>Taxation</t>
  </si>
  <si>
    <t>TOTAL LIABILITIES</t>
  </si>
  <si>
    <t>TOTAL EQUITY AND LIABILITIES</t>
  </si>
  <si>
    <t>Net Asset Value per Share-Rs</t>
  </si>
  <si>
    <t>2. Condensed Statements of Comprehensive Income</t>
  </si>
  <si>
    <t>9 months to</t>
  </si>
  <si>
    <t xml:space="preserve">  3 months to</t>
  </si>
  <si>
    <t>3 months to</t>
  </si>
  <si>
    <t>Year to</t>
  </si>
  <si>
    <t>Income</t>
  </si>
  <si>
    <t>Surplus/(Deficit)  on Portfolio of Investments</t>
  </si>
  <si>
    <t xml:space="preserve">Total Income </t>
  </si>
  <si>
    <t>Expenses</t>
  </si>
  <si>
    <t>Profit before taxation</t>
  </si>
  <si>
    <t xml:space="preserve">Taxation </t>
  </si>
  <si>
    <t>Profit after taxation</t>
  </si>
  <si>
    <t>Earnings per share -Rs</t>
  </si>
  <si>
    <t>3. Condensed Statements of Changes in Equity</t>
  </si>
  <si>
    <t>Share</t>
  </si>
  <si>
    <t>Fair</t>
  </si>
  <si>
    <t>Retained</t>
  </si>
  <si>
    <t>Capital</t>
  </si>
  <si>
    <t>Revaluation</t>
  </si>
  <si>
    <t>Earnings</t>
  </si>
  <si>
    <t>Total</t>
  </si>
  <si>
    <t>Reserve</t>
  </si>
  <si>
    <t>Balance as at 30 June 2016</t>
  </si>
  <si>
    <t>Total comprehensive income for the period</t>
  </si>
  <si>
    <t>Surplus on revaluation of Investment</t>
  </si>
  <si>
    <t>transferred</t>
  </si>
  <si>
    <t>Issue of Bonus shares</t>
  </si>
  <si>
    <t>Dividends paid</t>
  </si>
  <si>
    <t>Balance as at 31 March 2017</t>
  </si>
  <si>
    <t>Balance as at 30 June 2017</t>
  </si>
  <si>
    <t>Deficit on revaluation of Investment</t>
  </si>
  <si>
    <t>Balance as at 31 March 2018</t>
  </si>
  <si>
    <t xml:space="preserve">4.Condensed Statements of Cash Flow </t>
  </si>
  <si>
    <t>CASH FLOWS FROM OPERATING ACTIVITIES</t>
  </si>
  <si>
    <t>Profit  before taxation</t>
  </si>
  <si>
    <t>Adjustments for:</t>
  </si>
  <si>
    <t>Change in fair value on revaluation of investments</t>
  </si>
  <si>
    <t>Depreciation</t>
  </si>
  <si>
    <t>Profit on sale of investment</t>
  </si>
  <si>
    <t>Loss on sale of motor vehicle</t>
  </si>
  <si>
    <t>MOVEMENT IN WORKING CAPITAL</t>
  </si>
  <si>
    <t>Decrease  in accounts receivables</t>
  </si>
  <si>
    <t>Increase  in accounts payables</t>
  </si>
  <si>
    <t>Cash generated from operating activities</t>
  </si>
  <si>
    <t>Income Tax paid</t>
  </si>
  <si>
    <t>Sale of motor vehicle</t>
  </si>
  <si>
    <t>Net cash generated from operating activities</t>
  </si>
  <si>
    <t>CASH FLOWS FROM INVESTING ACTIVITIES</t>
  </si>
  <si>
    <t>Sale of investments</t>
  </si>
  <si>
    <t>Purchase of investments</t>
  </si>
  <si>
    <t>Purchase of fixed assets</t>
  </si>
  <si>
    <t>CASH FLOWS FROM FINANCING ACTIVITIES</t>
  </si>
  <si>
    <t>Net decrease in cash and cash equivalents</t>
  </si>
  <si>
    <t>Cash and cash equivalents at start of period / year</t>
  </si>
  <si>
    <t>Cash and cash equivalents at end of period /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</si>
</sst>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00_);_(* \(#,##0.00\);_(* &quot;-&quot;??_);_(@_)"/>
    <numFmt numFmtId="165" formatCode="_(* #,##0_);_(* \(#,##0\);_(* &quot;-&quot;??_);_(@_)"/>
  </numFmts>
  <fonts count="6" x14ac:knownFonts="1">
    <font>
      <sz val="11"/>
      <color theme="1"/>
      <name val="Calibri"/>
      <family val="2"/>
      <scheme val="minor"/>
    </font>
    <font>
      <sz val="11"/>
      <color theme="1"/>
      <name val="Calibri"/>
      <family val="2"/>
      <scheme val="minor"/>
    </font>
    <font>
      <b/>
      <sz val="11"/>
      <name val="Arial"/>
      <family val="2"/>
    </font>
    <font>
      <sz val="11"/>
      <name val="Arial"/>
      <family val="2"/>
    </font>
    <font>
      <sz val="11"/>
      <color theme="1"/>
      <name val="Arial"/>
      <family val="2"/>
    </font>
    <font>
      <sz val="10"/>
      <name val="Arial"/>
      <family val="2"/>
    </font>
  </fonts>
  <fills count="2">
    <fill>
      <patternFill patternType="none"/>
    </fill>
    <fill>
      <patternFill patternType="gray125"/>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69">
    <xf numFmtId="0" fontId="0" fillId="0" borderId="0" xfId="0"/>
    <xf numFmtId="0" fontId="2" fillId="0" borderId="0" xfId="0" applyFont="1"/>
    <xf numFmtId="0" fontId="2" fillId="0" borderId="0" xfId="0" applyFont="1" applyAlignment="1">
      <alignment horizontal="center"/>
    </xf>
    <xf numFmtId="15" fontId="2" fillId="0" borderId="0" xfId="0" applyNumberFormat="1" applyFont="1" applyAlignment="1">
      <alignment horizontal="center"/>
    </xf>
    <xf numFmtId="15" fontId="2" fillId="0" borderId="0" xfId="0" quotePrefix="1" applyNumberFormat="1" applyFont="1" applyAlignment="1">
      <alignment horizontal="center"/>
    </xf>
    <xf numFmtId="0" fontId="3" fillId="0" borderId="0" xfId="0" applyFont="1"/>
    <xf numFmtId="0" fontId="2" fillId="0" borderId="0" xfId="0" quotePrefix="1" applyFont="1" applyAlignment="1">
      <alignment horizontal="center"/>
    </xf>
    <xf numFmtId="165" fontId="3" fillId="0" borderId="0" xfId="1" applyNumberFormat="1" applyFont="1"/>
    <xf numFmtId="165" fontId="4" fillId="0" borderId="0" xfId="0" applyNumberFormat="1" applyFont="1"/>
    <xf numFmtId="165" fontId="3" fillId="0" borderId="0" xfId="1" applyNumberFormat="1" applyFont="1" applyBorder="1"/>
    <xf numFmtId="165" fontId="4" fillId="0" borderId="0" xfId="1" applyNumberFormat="1" applyFont="1" applyBorder="1"/>
    <xf numFmtId="0" fontId="3" fillId="0" borderId="0" xfId="0" applyFont="1" applyBorder="1"/>
    <xf numFmtId="0" fontId="0" fillId="0" borderId="0" xfId="0" applyBorder="1"/>
    <xf numFmtId="165" fontId="4" fillId="0" borderId="0" xfId="0" applyNumberFormat="1" applyFont="1" applyBorder="1"/>
    <xf numFmtId="165" fontId="3" fillId="0" borderId="0" xfId="0" applyNumberFormat="1" applyFont="1"/>
    <xf numFmtId="165" fontId="3" fillId="0" borderId="1" xfId="1" applyNumberFormat="1" applyFont="1" applyBorder="1"/>
    <xf numFmtId="0" fontId="4" fillId="0" borderId="0" xfId="0" applyFont="1" applyBorder="1"/>
    <xf numFmtId="0" fontId="2" fillId="0" borderId="0" xfId="0" applyFont="1" applyBorder="1"/>
    <xf numFmtId="165" fontId="2" fillId="0" borderId="0" xfId="1" applyNumberFormat="1" applyFont="1" applyBorder="1"/>
    <xf numFmtId="165" fontId="2" fillId="0" borderId="2" xfId="1" applyNumberFormat="1" applyFont="1" applyBorder="1"/>
    <xf numFmtId="165" fontId="2" fillId="0" borderId="3" xfId="1" applyNumberFormat="1" applyFont="1" applyBorder="1"/>
    <xf numFmtId="165" fontId="2" fillId="0" borderId="0" xfId="1" applyNumberFormat="1" applyFont="1"/>
    <xf numFmtId="165" fontId="3" fillId="0" borderId="4" xfId="1" applyNumberFormat="1" applyFont="1" applyBorder="1"/>
    <xf numFmtId="165" fontId="2" fillId="0" borderId="0" xfId="0" applyNumberFormat="1" applyFont="1"/>
    <xf numFmtId="4" fontId="2" fillId="0" borderId="0" xfId="1" applyNumberFormat="1" applyFont="1" applyBorder="1"/>
    <xf numFmtId="4" fontId="2" fillId="0" borderId="5" xfId="1" applyNumberFormat="1" applyFont="1" applyBorder="1"/>
    <xf numFmtId="164" fontId="3" fillId="0" borderId="0" xfId="0" applyNumberFormat="1" applyFont="1"/>
    <xf numFmtId="165" fontId="0" fillId="0" borderId="0" xfId="0" applyNumberFormat="1" applyBorder="1"/>
    <xf numFmtId="164" fontId="3" fillId="0" borderId="0" xfId="1" applyNumberFormat="1" applyFont="1" applyBorder="1"/>
    <xf numFmtId="165" fontId="4" fillId="0" borderId="0" xfId="1" applyNumberFormat="1" applyFont="1"/>
    <xf numFmtId="0" fontId="2" fillId="0" borderId="0" xfId="0" applyFont="1" applyBorder="1" applyAlignment="1">
      <alignment horizontal="center"/>
    </xf>
    <xf numFmtId="15" fontId="2" fillId="0" borderId="0" xfId="0" quotePrefix="1" applyNumberFormat="1" applyFont="1" applyBorder="1" applyAlignment="1">
      <alignment horizontal="center"/>
    </xf>
    <xf numFmtId="165" fontId="2" fillId="0" borderId="0" xfId="1" applyNumberFormat="1" applyFont="1" applyBorder="1" applyAlignment="1">
      <alignment horizontal="center"/>
    </xf>
    <xf numFmtId="165" fontId="2" fillId="0" borderId="0" xfId="1" applyNumberFormat="1" applyFont="1" applyAlignment="1">
      <alignment horizontal="center"/>
    </xf>
    <xf numFmtId="165" fontId="3" fillId="0" borderId="0" xfId="0" applyNumberFormat="1" applyFont="1" applyBorder="1" applyAlignment="1">
      <alignment horizontal="center"/>
    </xf>
    <xf numFmtId="0" fontId="0" fillId="0" borderId="0" xfId="0" applyFont="1" applyBorder="1"/>
    <xf numFmtId="165" fontId="4" fillId="0" borderId="6" xfId="1" applyNumberFormat="1" applyFont="1" applyBorder="1"/>
    <xf numFmtId="165" fontId="3" fillId="0" borderId="6" xfId="1" applyNumberFormat="1" applyFont="1" applyBorder="1"/>
    <xf numFmtId="165" fontId="4" fillId="0" borderId="6" xfId="2" applyNumberFormat="1" applyFont="1" applyBorder="1"/>
    <xf numFmtId="165" fontId="3" fillId="0" borderId="0" xfId="1" applyNumberFormat="1" applyFont="1" applyBorder="1" applyAlignment="1">
      <alignment horizontal="center"/>
    </xf>
    <xf numFmtId="43" fontId="2" fillId="0" borderId="0" xfId="1" applyFont="1" applyBorder="1"/>
    <xf numFmtId="165" fontId="4" fillId="0" borderId="7" xfId="1" applyNumberFormat="1" applyFont="1" applyBorder="1"/>
    <xf numFmtId="165" fontId="4" fillId="0" borderId="0" xfId="1" applyNumberFormat="1" applyFont="1" applyFill="1" applyBorder="1"/>
    <xf numFmtId="165" fontId="0" fillId="0" borderId="0" xfId="0" applyNumberFormat="1"/>
    <xf numFmtId="43" fontId="4" fillId="0" borderId="5" xfId="1" applyFont="1" applyBorder="1"/>
    <xf numFmtId="165" fontId="0" fillId="0" borderId="0" xfId="1" applyNumberFormat="1" applyFont="1"/>
    <xf numFmtId="0" fontId="3" fillId="0" borderId="0" xfId="0" applyFont="1" applyAlignment="1">
      <alignment horizontal="center"/>
    </xf>
    <xf numFmtId="165" fontId="3" fillId="0" borderId="0" xfId="1" applyNumberFormat="1" applyFont="1" applyAlignment="1">
      <alignment horizontal="center"/>
    </xf>
    <xf numFmtId="0" fontId="4" fillId="0" borderId="0" xfId="0" applyFont="1"/>
    <xf numFmtId="165" fontId="3" fillId="0" borderId="0" xfId="1" applyNumberFormat="1" applyFont="1" applyFill="1" applyBorder="1"/>
    <xf numFmtId="165" fontId="0" fillId="0" borderId="0" xfId="1" applyNumberFormat="1" applyFont="1" applyBorder="1"/>
    <xf numFmtId="0" fontId="3" fillId="0" borderId="0" xfId="0" applyFont="1" applyAlignment="1">
      <alignment horizontal="left"/>
    </xf>
    <xf numFmtId="0" fontId="3" fillId="0" borderId="0" xfId="0" quotePrefix="1" applyFont="1" applyBorder="1" applyAlignment="1">
      <alignment horizontal="left"/>
    </xf>
    <xf numFmtId="0" fontId="3" fillId="0" borderId="0" xfId="0" applyFont="1" applyBorder="1" applyAlignment="1">
      <alignment horizontal="left"/>
    </xf>
    <xf numFmtId="0" fontId="2" fillId="0" borderId="0" xfId="0" applyFont="1" applyAlignment="1">
      <alignment horizontal="left"/>
    </xf>
    <xf numFmtId="0" fontId="2" fillId="0" borderId="0" xfId="0" quotePrefix="1" applyFont="1" applyBorder="1" applyAlignment="1">
      <alignment horizontal="left"/>
    </xf>
    <xf numFmtId="165" fontId="5" fillId="0" borderId="0" xfId="1" applyNumberFormat="1" applyFont="1" applyBorder="1"/>
    <xf numFmtId="0" fontId="2" fillId="0" borderId="0" xfId="0" quotePrefix="1" applyFont="1" applyAlignment="1">
      <alignment horizontal="left"/>
    </xf>
    <xf numFmtId="165" fontId="3" fillId="0" borderId="1" xfId="0" applyNumberFormat="1" applyFont="1" applyBorder="1"/>
    <xf numFmtId="165" fontId="2" fillId="0" borderId="0" xfId="0" applyNumberFormat="1" applyFont="1" applyBorder="1"/>
    <xf numFmtId="0" fontId="2" fillId="0" borderId="0" xfId="0" applyFont="1" applyBorder="1" applyAlignment="1">
      <alignment horizontal="left"/>
    </xf>
    <xf numFmtId="0" fontId="3" fillId="0" borderId="0" xfId="0" quotePrefix="1" applyFont="1" applyAlignment="1">
      <alignment horizontal="left"/>
    </xf>
    <xf numFmtId="165" fontId="3" fillId="0" borderId="6" xfId="1" applyNumberFormat="1" applyFont="1" applyBorder="1" applyAlignment="1">
      <alignment horizontal="center"/>
    </xf>
    <xf numFmtId="165" fontId="3" fillId="0" borderId="4" xfId="1" applyNumberFormat="1" applyFont="1" applyBorder="1" applyAlignment="1">
      <alignment horizontal="center"/>
    </xf>
    <xf numFmtId="165" fontId="4" fillId="0" borderId="4" xfId="1" applyNumberFormat="1" applyFont="1" applyBorder="1"/>
    <xf numFmtId="0" fontId="2" fillId="0" borderId="0" xfId="0" applyFont="1" applyBorder="1" applyAlignment="1">
      <alignment horizontal="left" wrapText="1"/>
    </xf>
    <xf numFmtId="165" fontId="3" fillId="0" borderId="0" xfId="0" applyNumberFormat="1" applyFont="1" applyBorder="1"/>
    <xf numFmtId="165" fontId="3" fillId="0" borderId="0" xfId="1" applyNumberFormat="1" applyFont="1" applyFill="1"/>
    <xf numFmtId="43" fontId="4" fillId="0" borderId="0" xfId="1" applyFont="1" applyBorder="1"/>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152</xdr:row>
      <xdr:rowOff>0</xdr:rowOff>
    </xdr:from>
    <xdr:to>
      <xdr:col>8</xdr:col>
      <xdr:colOff>361950</xdr:colOff>
      <xdr:row>189</xdr:row>
      <xdr:rowOff>66675</xdr:rowOff>
    </xdr:to>
    <xdr:sp macro="" textlink="">
      <xdr:nvSpPr>
        <xdr:cNvPr id="3" name="TextBox 2"/>
        <xdr:cNvSpPr txBox="1"/>
      </xdr:nvSpPr>
      <xdr:spPr>
        <a:xfrm>
          <a:off x="0" y="28946475"/>
          <a:ext cx="6772275" cy="676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b"/>
        <a:lstStyle/>
        <a:p>
          <a:pPr algn="l"/>
          <a:r>
            <a:rPr lang="en-US" sz="1100" u="sng">
              <a:solidFill>
                <a:schemeClr val="dk1"/>
              </a:solidFill>
              <a:latin typeface="+mn-lt"/>
              <a:ea typeface="+mn-ea"/>
              <a:cs typeface="+mn-cs"/>
            </a:rPr>
            <a:t>COMMENTS</a:t>
          </a:r>
        </a:p>
        <a:p>
          <a:pPr algn="l"/>
          <a:endParaRPr lang="en-US" sz="1100">
            <a:solidFill>
              <a:schemeClr val="dk1"/>
            </a:solidFill>
            <a:latin typeface="+mn-lt"/>
            <a:ea typeface="+mn-ea"/>
            <a:cs typeface="+mn-cs"/>
          </a:endParaRPr>
        </a:p>
        <a:p>
          <a:pPr algn="l"/>
          <a:r>
            <a:rPr lang="en-US" sz="1100">
              <a:solidFill>
                <a:schemeClr val="dk1"/>
              </a:solidFill>
              <a:latin typeface="+mn-lt"/>
              <a:ea typeface="+mn-ea"/>
              <a:cs typeface="+mn-cs"/>
            </a:rPr>
            <a:t>For the period under review, the Company’s Net Asset Value per unit was down 2% to Rs 34.83. </a:t>
          </a:r>
        </a:p>
        <a:p>
          <a:pPr algn="l"/>
          <a:endParaRPr lang="en-US" sz="1100">
            <a:solidFill>
              <a:schemeClr val="dk1"/>
            </a:solidFill>
            <a:latin typeface="+mn-lt"/>
            <a:ea typeface="+mn-ea"/>
            <a:cs typeface="+mn-cs"/>
          </a:endParaRPr>
        </a:p>
        <a:p>
          <a:pPr algn="l"/>
          <a:r>
            <a:rPr lang="en-US" sz="1100">
              <a:solidFill>
                <a:schemeClr val="dk1"/>
              </a:solidFill>
              <a:latin typeface="+mn-lt"/>
              <a:ea typeface="+mn-ea"/>
              <a:cs typeface="+mn-cs"/>
            </a:rPr>
            <a:t>On the income side, Total Comprehensive Income after tax stood at Rs 6.4m compared to Rs 22.5m at a similar date last year, principally following a negative change in the market</a:t>
          </a:r>
          <a:r>
            <a:rPr lang="en-US" sz="1100" baseline="0">
              <a:solidFill>
                <a:schemeClr val="dk1"/>
              </a:solidFill>
              <a:latin typeface="+mn-lt"/>
              <a:ea typeface="+mn-ea"/>
              <a:cs typeface="+mn-cs"/>
            </a:rPr>
            <a:t> value of our portfolio of investment in MUR terms.</a:t>
          </a:r>
          <a:r>
            <a:rPr lang="en-US" sz="1100">
              <a:solidFill>
                <a:schemeClr val="dk1"/>
              </a:solidFill>
              <a:latin typeface="+mn-lt"/>
              <a:ea typeface="+mn-ea"/>
              <a:cs typeface="+mn-cs"/>
            </a:rPr>
            <a:t>  </a:t>
          </a:r>
        </a:p>
        <a:p>
          <a:pPr algn="l"/>
          <a:r>
            <a:rPr lang="en-US" sz="1100">
              <a:solidFill>
                <a:schemeClr val="dk1"/>
              </a:solidFill>
              <a:latin typeface="+mn-lt"/>
              <a:ea typeface="+mn-ea"/>
              <a:cs typeface="+mn-cs"/>
            </a:rPr>
            <a:t> </a:t>
          </a:r>
        </a:p>
        <a:p>
          <a:pPr algn="l"/>
          <a:endParaRPr lang="en-US" sz="1100"/>
        </a:p>
        <a:p>
          <a:pPr algn="l"/>
          <a:r>
            <a:rPr lang="en-US" sz="1100" i="1" u="sng">
              <a:solidFill>
                <a:schemeClr val="dk1"/>
              </a:solidFill>
              <a:effectLst/>
              <a:latin typeface="+mn-lt"/>
              <a:ea typeface="+mn-ea"/>
              <a:cs typeface="+mn-cs"/>
            </a:rPr>
            <a:t>NOTES</a:t>
          </a:r>
        </a:p>
        <a:p>
          <a:pPr algn="l"/>
          <a:endParaRPr lang="en-GB" u="sng">
            <a:effectLst/>
          </a:endParaRPr>
        </a:p>
        <a:p>
          <a:pPr algn="l"/>
          <a:r>
            <a:rPr lang="en-US" sz="1100">
              <a:solidFill>
                <a:schemeClr val="dk1"/>
              </a:solidFill>
              <a:effectLst/>
              <a:latin typeface="+mn-lt"/>
              <a:ea typeface="+mn-ea"/>
              <a:cs typeface="+mn-cs"/>
            </a:rPr>
            <a:t>The condensed abridged financial statements of the Company for the period ended 31 March 2018 are unaudited. The accounting policies and standards used in the preparation of these condensed financial statements are consistent with those used in the financial statements for the year ended 30 June 2017 audited by Mazars.</a:t>
          </a:r>
        </a:p>
        <a:p>
          <a:pPr algn="l"/>
          <a:endParaRPr lang="en-GB">
            <a:effectLst/>
          </a:endParaRPr>
        </a:p>
        <a:p>
          <a:pPr algn="l"/>
          <a:r>
            <a:rPr lang="en-US" sz="1100">
              <a:solidFill>
                <a:schemeClr val="dk1"/>
              </a:solidFill>
              <a:effectLst/>
              <a:latin typeface="+mn-lt"/>
              <a:ea typeface="+mn-ea"/>
              <a:cs typeface="+mn-cs"/>
            </a:rPr>
            <a:t>These abridged financial statements are issued pursuant to listing rule 12.20 and Securities Act 2005.</a:t>
          </a:r>
        </a:p>
        <a:p>
          <a:pPr algn="l"/>
          <a:endParaRPr lang="en-GB">
            <a:effectLst/>
          </a:endParaRPr>
        </a:p>
        <a:p>
          <a:pPr algn="l"/>
          <a:r>
            <a:rPr lang="en-US" sz="1100">
              <a:solidFill>
                <a:schemeClr val="dk1"/>
              </a:solidFill>
              <a:effectLst/>
              <a:latin typeface="+mn-lt"/>
              <a:ea typeface="+mn-ea"/>
              <a:cs typeface="+mn-cs"/>
            </a:rPr>
            <a:t>The Board of Directors of the National Investment Trust Ltd accepts full responsibility for the accuracy of the information contained in these abridged financial statements.   </a:t>
          </a:r>
        </a:p>
        <a:p>
          <a:pPr algn="l"/>
          <a:endParaRPr lang="en-GB">
            <a:effectLst/>
          </a:endParaRPr>
        </a:p>
        <a:p>
          <a:pPr algn="l"/>
          <a:r>
            <a:rPr lang="en-US" sz="1100">
              <a:solidFill>
                <a:schemeClr val="dk1"/>
              </a:solidFill>
              <a:effectLst/>
              <a:latin typeface="+mn-lt"/>
              <a:ea typeface="+mn-ea"/>
              <a:cs typeface="+mn-cs"/>
            </a:rPr>
            <a:t>Copies of the abridged audited financial statements are available, free of charge, at the Company's registered office: Level 8 Newton Tower, Sir William Newton Street, Port Louis.</a:t>
          </a:r>
        </a:p>
        <a:p>
          <a:pPr algn="l"/>
          <a:endParaRPr lang="en-GB">
            <a:effectLst/>
          </a:endParaRPr>
        </a:p>
        <a:p>
          <a:pPr algn="l"/>
          <a:r>
            <a:rPr lang="en-US" sz="1100">
              <a:solidFill>
                <a:schemeClr val="dk1"/>
              </a:solidFill>
              <a:effectLst/>
              <a:latin typeface="+mn-lt"/>
              <a:ea typeface="+mn-ea"/>
              <a:cs typeface="+mn-cs"/>
            </a:rPr>
            <a:t>The Statement of direct and indirect Interests of the officers of the Company required under rule 8 (2)(m) of the Securities (Disclosure Obligations of Reporting Issuers) Rules 2007, is available upon request, free of charge, at the Company's registered office: Level 8 Newton Tower, Sir William Newton Street, Port Louis.</a:t>
          </a:r>
        </a:p>
        <a:p>
          <a:pPr algn="l"/>
          <a:endParaRPr lang="en-GB">
            <a:effectLst/>
          </a:endParaRPr>
        </a:p>
        <a:p>
          <a:pPr algn="l"/>
          <a:r>
            <a:rPr lang="en-US" sz="1100">
              <a:solidFill>
                <a:schemeClr val="dk1"/>
              </a:solidFill>
              <a:effectLst/>
              <a:latin typeface="+mn-lt"/>
              <a:ea typeface="+mn-ea"/>
              <a:cs typeface="+mn-cs"/>
            </a:rPr>
            <a:t> By Order of the Board</a:t>
          </a:r>
        </a:p>
        <a:p>
          <a:pPr algn="l"/>
          <a:endParaRPr lang="en-US" sz="1100">
            <a:solidFill>
              <a:schemeClr val="dk1"/>
            </a:solidFill>
            <a:effectLst/>
            <a:latin typeface="+mn-lt"/>
            <a:ea typeface="+mn-ea"/>
            <a:cs typeface="+mn-cs"/>
          </a:endParaRPr>
        </a:p>
        <a:p>
          <a:pPr algn="l"/>
          <a:endParaRPr lang="en-GB">
            <a:effectLst/>
          </a:endParaRPr>
        </a:p>
        <a:p>
          <a:pPr algn="l"/>
          <a:r>
            <a:rPr lang="en-US" sz="1100">
              <a:solidFill>
                <a:schemeClr val="dk1"/>
              </a:solidFill>
              <a:effectLst/>
              <a:latin typeface="+mn-lt"/>
              <a:ea typeface="+mn-ea"/>
              <a:cs typeface="+mn-cs"/>
            </a:rPr>
            <a:t>Ah Vee Li Chun Fong</a:t>
          </a:r>
          <a:r>
            <a:rPr lang="en-US" sz="1100" b="1">
              <a:solidFill>
                <a:schemeClr val="dk1"/>
              </a:solidFill>
              <a:effectLst/>
              <a:latin typeface="+mn-lt"/>
              <a:ea typeface="+mn-ea"/>
              <a:cs typeface="+mn-cs"/>
            </a:rPr>
            <a:t> </a:t>
          </a:r>
          <a:endParaRPr lang="en-GB">
            <a:effectLst/>
          </a:endParaRPr>
        </a:p>
        <a:p>
          <a:pPr algn="l"/>
          <a:r>
            <a:rPr lang="en-US" sz="1100">
              <a:solidFill>
                <a:schemeClr val="dk1"/>
              </a:solidFill>
              <a:effectLst/>
              <a:latin typeface="+mn-lt"/>
              <a:ea typeface="+mn-ea"/>
              <a:cs typeface="+mn-cs"/>
            </a:rPr>
            <a:t>Company Secretary</a:t>
          </a:r>
        </a:p>
        <a:p>
          <a:pPr algn="l"/>
          <a:endParaRPr lang="en-GB">
            <a:effectLst/>
          </a:endParaRPr>
        </a:p>
        <a:p>
          <a:pPr algn="l"/>
          <a:r>
            <a:rPr lang="en-US" sz="1100">
              <a:solidFill>
                <a:schemeClr val="dk1"/>
              </a:solidFill>
              <a:effectLst/>
              <a:latin typeface="+mn-lt"/>
              <a:ea typeface="+mn-ea"/>
              <a:cs typeface="+mn-cs"/>
            </a:rPr>
            <a:t>11 May 2018</a:t>
          </a:r>
          <a:endParaRPr lang="en-GB">
            <a:effectLst/>
          </a:endParaRPr>
        </a:p>
        <a:p>
          <a:pPr algn="l"/>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endParaRPr lang="en-GB">
            <a:effectLst/>
          </a:endParaRPr>
        </a:p>
        <a:p>
          <a:pPr algn="l"/>
          <a:r>
            <a:rPr lang="en-US" sz="1100">
              <a:solidFill>
                <a:schemeClr val="dk1"/>
              </a:solidFill>
              <a:effectLst/>
              <a:latin typeface="+mn-lt"/>
              <a:ea typeface="+mn-ea"/>
              <a:cs typeface="+mn-cs"/>
            </a:rPr>
            <a:t>BRN: C10011104 </a:t>
          </a:r>
          <a:endParaRPr lang="en-GB">
            <a:effectLst/>
          </a:endParaRP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
  <sheetViews>
    <sheetView tabSelected="1" workbookViewId="0">
      <selection activeCell="K159" sqref="K159"/>
    </sheetView>
  </sheetViews>
  <sheetFormatPr defaultRowHeight="14.25" x14ac:dyDescent="0.2"/>
  <cols>
    <col min="1" max="1" width="11.28515625" style="5" customWidth="1"/>
    <col min="2" max="3" width="9.140625" style="5"/>
    <col min="4" max="4" width="11.7109375" style="5" customWidth="1"/>
    <col min="5" max="5" width="12.85546875" style="5" bestFit="1" customWidth="1"/>
    <col min="6" max="8" width="14" style="5" bestFit="1" customWidth="1"/>
    <col min="9" max="10" width="13.5703125" style="5" bestFit="1" customWidth="1"/>
    <col min="11" max="11" width="15.7109375" style="5" bestFit="1" customWidth="1"/>
    <col min="12" max="13" width="12.5703125" style="5" bestFit="1" customWidth="1"/>
    <col min="14" max="14" width="16.42578125" style="5" bestFit="1" customWidth="1"/>
    <col min="15" max="15" width="11.28515625" style="5" bestFit="1" customWidth="1"/>
    <col min="16" max="16" width="14.28515625" style="5" bestFit="1" customWidth="1"/>
    <col min="17" max="17" width="11.28515625" style="5" bestFit="1" customWidth="1"/>
    <col min="18" max="18" width="11.5703125" style="5" bestFit="1" customWidth="1"/>
    <col min="19" max="19" width="15.140625" style="5" bestFit="1" customWidth="1"/>
    <col min="20" max="16384" width="9.140625" style="5"/>
  </cols>
  <sheetData>
    <row r="1" spans="1:16" s="1" customFormat="1" ht="15" x14ac:dyDescent="0.25">
      <c r="A1" s="1" t="s">
        <v>0</v>
      </c>
    </row>
    <row r="2" spans="1:16" s="1" customFormat="1" ht="15" x14ac:dyDescent="0.25"/>
    <row r="3" spans="1:16" s="1" customFormat="1" ht="15" x14ac:dyDescent="0.25">
      <c r="A3" s="1" t="s">
        <v>1</v>
      </c>
    </row>
    <row r="4" spans="1:16" s="1" customFormat="1" ht="15" x14ac:dyDescent="0.25"/>
    <row r="5" spans="1:16" s="1" customFormat="1" ht="15" x14ac:dyDescent="0.25"/>
    <row r="6" spans="1:16" s="1" customFormat="1" ht="15" x14ac:dyDescent="0.25">
      <c r="A6" s="1" t="s">
        <v>2</v>
      </c>
    </row>
    <row r="7" spans="1:16" s="1" customFormat="1" ht="15" x14ac:dyDescent="0.25">
      <c r="F7" s="2" t="s">
        <v>3</v>
      </c>
      <c r="G7" s="3" t="s">
        <v>3</v>
      </c>
      <c r="H7" s="2" t="s">
        <v>4</v>
      </c>
    </row>
    <row r="8" spans="1:16" s="1" customFormat="1" ht="15" x14ac:dyDescent="0.25">
      <c r="E8" s="2"/>
      <c r="F8" s="3">
        <v>43190</v>
      </c>
      <c r="G8" s="3">
        <v>42825</v>
      </c>
      <c r="H8" s="4">
        <v>42916</v>
      </c>
    </row>
    <row r="9" spans="1:16" s="1" customFormat="1" ht="15" x14ac:dyDescent="0.25">
      <c r="E9" s="2"/>
      <c r="F9" s="2" t="s">
        <v>5</v>
      </c>
      <c r="G9" s="3" t="s">
        <v>5</v>
      </c>
      <c r="H9" s="2" t="s">
        <v>5</v>
      </c>
    </row>
    <row r="10" spans="1:16" ht="15" x14ac:dyDescent="0.25">
      <c r="A10" s="1" t="s">
        <v>6</v>
      </c>
    </row>
    <row r="12" spans="1:16" s="1" customFormat="1" ht="15" x14ac:dyDescent="0.25">
      <c r="A12" s="1" t="s">
        <v>7</v>
      </c>
    </row>
    <row r="14" spans="1:16" ht="15" x14ac:dyDescent="0.25">
      <c r="A14" s="5" t="s">
        <v>8</v>
      </c>
      <c r="E14" s="6"/>
      <c r="F14" s="7">
        <f>30641-1213</f>
        <v>29428</v>
      </c>
      <c r="G14" s="8">
        <v>29585</v>
      </c>
      <c r="H14" s="9">
        <v>29142</v>
      </c>
      <c r="J14" s="9"/>
      <c r="K14" s="10"/>
      <c r="L14" s="11"/>
      <c r="M14" s="12"/>
      <c r="N14" s="12"/>
      <c r="O14" s="12"/>
      <c r="P14" s="13"/>
    </row>
    <row r="15" spans="1:16" ht="15" x14ac:dyDescent="0.25">
      <c r="A15" s="5" t="s">
        <v>9</v>
      </c>
      <c r="E15" s="6"/>
      <c r="F15" s="7">
        <v>1213</v>
      </c>
      <c r="G15" s="7">
        <v>1104</v>
      </c>
      <c r="H15" s="9">
        <v>1617</v>
      </c>
      <c r="J15" s="9"/>
      <c r="K15" s="10"/>
      <c r="L15" s="11"/>
      <c r="M15" s="12"/>
      <c r="N15" s="12"/>
      <c r="O15" s="12"/>
      <c r="P15" s="13"/>
    </row>
    <row r="16" spans="1:16" ht="15" x14ac:dyDescent="0.25">
      <c r="A16" s="5" t="s">
        <v>10</v>
      </c>
      <c r="E16" s="6"/>
      <c r="F16" s="7">
        <v>829313</v>
      </c>
      <c r="G16" s="8">
        <v>745863</v>
      </c>
      <c r="H16" s="7">
        <v>756562</v>
      </c>
      <c r="J16" s="9"/>
      <c r="K16" s="9"/>
      <c r="L16" s="11"/>
      <c r="M16" s="12"/>
      <c r="N16" s="12"/>
      <c r="O16" s="12"/>
      <c r="P16" s="13"/>
    </row>
    <row r="17" spans="1:16" ht="15" x14ac:dyDescent="0.25">
      <c r="E17" s="14"/>
      <c r="F17" s="7"/>
      <c r="G17" s="7"/>
      <c r="H17" s="7"/>
      <c r="J17" s="9"/>
      <c r="K17" s="9"/>
      <c r="L17" s="11"/>
      <c r="M17" s="12"/>
      <c r="N17" s="12"/>
      <c r="O17" s="12"/>
      <c r="P17" s="13"/>
    </row>
    <row r="18" spans="1:16" ht="15" x14ac:dyDescent="0.25">
      <c r="F18" s="15">
        <f>SUM(F14:F17)</f>
        <v>859954</v>
      </c>
      <c r="G18" s="15">
        <f>SUM(G14:G17)</f>
        <v>776552</v>
      </c>
      <c r="H18" s="15">
        <f>SUM(H14:H17)</f>
        <v>787321</v>
      </c>
      <c r="J18" s="9"/>
      <c r="K18" s="16"/>
      <c r="L18" s="11"/>
      <c r="M18" s="12"/>
      <c r="N18" s="12"/>
      <c r="O18" s="12"/>
      <c r="P18" s="9"/>
    </row>
    <row r="19" spans="1:16" ht="15" x14ac:dyDescent="0.25">
      <c r="F19" s="7"/>
      <c r="G19" s="7"/>
      <c r="H19" s="7"/>
      <c r="J19" s="9"/>
      <c r="K19" s="9"/>
      <c r="L19" s="11"/>
      <c r="M19" s="12"/>
      <c r="N19" s="12"/>
      <c r="O19" s="12"/>
      <c r="P19" s="13"/>
    </row>
    <row r="20" spans="1:16" ht="15" x14ac:dyDescent="0.25">
      <c r="A20" s="1" t="s">
        <v>11</v>
      </c>
      <c r="F20" s="7"/>
      <c r="G20" s="7"/>
      <c r="H20" s="7"/>
      <c r="J20" s="9"/>
      <c r="K20" s="9"/>
      <c r="L20" s="11"/>
      <c r="M20" s="12"/>
      <c r="N20" s="12"/>
      <c r="O20" s="12"/>
      <c r="P20" s="13"/>
    </row>
    <row r="21" spans="1:16" ht="15" x14ac:dyDescent="0.25">
      <c r="A21" s="1"/>
      <c r="F21" s="7"/>
      <c r="G21" s="7"/>
      <c r="H21" s="7"/>
      <c r="J21" s="9"/>
      <c r="K21" s="9"/>
      <c r="L21" s="17"/>
      <c r="M21" s="12"/>
      <c r="N21" s="12"/>
      <c r="O21" s="12"/>
      <c r="P21" s="13"/>
    </row>
    <row r="22" spans="1:16" ht="15" x14ac:dyDescent="0.25">
      <c r="A22" s="5" t="s">
        <v>12</v>
      </c>
      <c r="F22" s="7">
        <f>27217-572</f>
        <v>26645</v>
      </c>
      <c r="G22" s="7">
        <f>82256-1799-156+1799-579</f>
        <v>81521</v>
      </c>
      <c r="H22" s="7">
        <f>87173+1600</f>
        <v>88773</v>
      </c>
      <c r="J22" s="9"/>
      <c r="K22" s="9"/>
      <c r="L22" s="11"/>
      <c r="M22" s="12"/>
      <c r="N22" s="12"/>
      <c r="O22" s="12"/>
      <c r="P22" s="13"/>
    </row>
    <row r="23" spans="1:16" ht="15" x14ac:dyDescent="0.25">
      <c r="A23" s="5" t="s">
        <v>13</v>
      </c>
      <c r="F23" s="7">
        <v>73042</v>
      </c>
      <c r="G23" s="7">
        <f>113779+7-75</f>
        <v>113711</v>
      </c>
      <c r="H23" s="7">
        <v>103948</v>
      </c>
      <c r="J23" s="9"/>
      <c r="K23" s="9"/>
      <c r="L23" s="11"/>
      <c r="M23" s="12"/>
      <c r="N23" s="12"/>
      <c r="O23" s="12"/>
      <c r="P23" s="9"/>
    </row>
    <row r="24" spans="1:16" ht="15" x14ac:dyDescent="0.25">
      <c r="F24" s="15">
        <f>SUM(F22:F23)</f>
        <v>99687</v>
      </c>
      <c r="G24" s="15">
        <f>SUM(G22:G23)</f>
        <v>195232</v>
      </c>
      <c r="H24" s="15">
        <f>SUM(H22:H23)</f>
        <v>192721</v>
      </c>
      <c r="J24" s="18"/>
      <c r="K24" s="9"/>
      <c r="L24" s="11"/>
      <c r="M24" s="12"/>
      <c r="N24" s="12"/>
      <c r="O24" s="12"/>
      <c r="P24" s="9"/>
    </row>
    <row r="25" spans="1:16" ht="15" x14ac:dyDescent="0.25">
      <c r="F25" s="7"/>
      <c r="G25" s="7"/>
      <c r="H25" s="7"/>
      <c r="J25" s="9"/>
      <c r="K25" s="9"/>
      <c r="L25" s="11"/>
      <c r="M25" s="12"/>
      <c r="N25" s="12"/>
      <c r="O25" s="12"/>
      <c r="P25" s="18"/>
    </row>
    <row r="26" spans="1:16" ht="15" x14ac:dyDescent="0.25">
      <c r="A26" s="1" t="s">
        <v>14</v>
      </c>
      <c r="F26" s="19">
        <f>F18+F24</f>
        <v>959641</v>
      </c>
      <c r="G26" s="19">
        <f>G18+G24</f>
        <v>971784</v>
      </c>
      <c r="H26" s="20">
        <f>H18+H24</f>
        <v>980042</v>
      </c>
      <c r="J26" s="18"/>
      <c r="K26" s="18"/>
      <c r="L26" s="17"/>
      <c r="M26" s="12"/>
      <c r="N26" s="12"/>
      <c r="O26" s="12"/>
      <c r="P26" s="13"/>
    </row>
    <row r="27" spans="1:16" ht="15" x14ac:dyDescent="0.25">
      <c r="F27" s="7"/>
      <c r="G27" s="7"/>
      <c r="H27" s="7"/>
      <c r="J27" s="9"/>
      <c r="K27" s="9"/>
      <c r="L27" s="11"/>
      <c r="M27" s="12"/>
      <c r="N27" s="12"/>
      <c r="O27" s="12"/>
      <c r="P27" s="13"/>
    </row>
    <row r="28" spans="1:16" s="1" customFormat="1" ht="15" x14ac:dyDescent="0.25">
      <c r="A28" s="1" t="s">
        <v>15</v>
      </c>
      <c r="F28" s="21"/>
      <c r="G28" s="21"/>
      <c r="H28" s="21"/>
      <c r="J28" s="9"/>
      <c r="K28" s="18"/>
      <c r="L28" s="17"/>
      <c r="M28" s="12"/>
      <c r="N28" s="12"/>
      <c r="O28" s="12"/>
      <c r="P28" s="13"/>
    </row>
    <row r="29" spans="1:16" ht="15" x14ac:dyDescent="0.25">
      <c r="F29" s="7"/>
      <c r="G29" s="7"/>
      <c r="H29" s="7"/>
      <c r="J29" s="9"/>
      <c r="K29" s="9"/>
      <c r="L29" s="11"/>
      <c r="M29" s="12"/>
      <c r="N29" s="12"/>
      <c r="O29" s="12"/>
      <c r="P29" s="13"/>
    </row>
    <row r="30" spans="1:16" ht="15" x14ac:dyDescent="0.25">
      <c r="A30" s="1" t="s">
        <v>16</v>
      </c>
      <c r="F30" s="7"/>
      <c r="G30" s="7"/>
      <c r="H30" s="7"/>
      <c r="J30" s="9"/>
      <c r="K30" s="9"/>
      <c r="L30" s="17"/>
      <c r="M30" s="12"/>
      <c r="N30" s="12"/>
      <c r="O30" s="12"/>
      <c r="P30" s="13"/>
    </row>
    <row r="31" spans="1:16" ht="15" x14ac:dyDescent="0.25">
      <c r="A31" s="1"/>
      <c r="F31" s="7"/>
      <c r="G31" s="7"/>
      <c r="H31" s="7"/>
      <c r="J31" s="9"/>
      <c r="K31" s="9"/>
      <c r="L31" s="11"/>
      <c r="M31" s="12"/>
      <c r="N31" s="12"/>
      <c r="O31" s="12"/>
      <c r="P31" s="13"/>
    </row>
    <row r="32" spans="1:16" ht="15" x14ac:dyDescent="0.25">
      <c r="A32" s="5" t="s">
        <v>17</v>
      </c>
      <c r="F32" s="7">
        <v>274050</v>
      </c>
      <c r="G32" s="7">
        <v>274050</v>
      </c>
      <c r="H32" s="7">
        <v>274050</v>
      </c>
      <c r="J32" s="9"/>
      <c r="K32" s="9"/>
      <c r="L32" s="11"/>
      <c r="M32" s="12"/>
      <c r="N32" s="12"/>
      <c r="O32" s="12"/>
      <c r="P32" s="13"/>
    </row>
    <row r="33" spans="1:16" ht="15" x14ac:dyDescent="0.25">
      <c r="A33" s="5" t="s">
        <v>18</v>
      </c>
      <c r="F33" s="7">
        <v>457739</v>
      </c>
      <c r="G33" s="7">
        <v>455286</v>
      </c>
      <c r="H33" s="7">
        <v>465804</v>
      </c>
      <c r="J33" s="9"/>
      <c r="K33" s="9"/>
      <c r="L33" s="11"/>
      <c r="M33" s="12"/>
      <c r="N33" s="12"/>
      <c r="O33" s="12"/>
      <c r="P33" s="13"/>
    </row>
    <row r="34" spans="1:16" ht="15" x14ac:dyDescent="0.25">
      <c r="A34" s="5" t="s">
        <v>19</v>
      </c>
      <c r="F34" s="7">
        <f>235697-27405+14989-572</f>
        <v>222709</v>
      </c>
      <c r="G34" s="9">
        <v>237633</v>
      </c>
      <c r="H34" s="9">
        <v>235697</v>
      </c>
      <c r="J34" s="9"/>
      <c r="K34" s="9"/>
      <c r="L34" s="11"/>
      <c r="M34" s="12"/>
      <c r="N34" s="12"/>
      <c r="O34" s="12"/>
      <c r="P34" s="10"/>
    </row>
    <row r="35" spans="1:16" ht="15" x14ac:dyDescent="0.25">
      <c r="A35" s="5" t="s">
        <v>20</v>
      </c>
      <c r="F35" s="15">
        <f>SUM(F32:F34)</f>
        <v>954498</v>
      </c>
      <c r="G35" s="15">
        <f>SUM(G32:G34)</f>
        <v>966969</v>
      </c>
      <c r="H35" s="15">
        <f>SUM(H32:H34)</f>
        <v>975551</v>
      </c>
      <c r="J35" s="9"/>
      <c r="K35" s="9"/>
      <c r="L35" s="11"/>
      <c r="M35" s="12"/>
      <c r="N35" s="12"/>
      <c r="O35" s="12"/>
      <c r="P35" s="13"/>
    </row>
    <row r="36" spans="1:16" ht="15" x14ac:dyDescent="0.25">
      <c r="F36" s="7"/>
      <c r="G36" s="7"/>
      <c r="H36" s="7"/>
      <c r="J36" s="9"/>
      <c r="K36" s="9"/>
      <c r="L36" s="17"/>
      <c r="M36" s="12"/>
      <c r="N36" s="12"/>
      <c r="O36" s="12"/>
      <c r="P36" s="13"/>
    </row>
    <row r="37" spans="1:16" ht="15" x14ac:dyDescent="0.25">
      <c r="A37" s="1" t="s">
        <v>21</v>
      </c>
      <c r="F37" s="7"/>
      <c r="G37" s="7"/>
      <c r="H37" s="7"/>
      <c r="J37" s="9"/>
      <c r="K37" s="9"/>
      <c r="L37" s="11"/>
      <c r="M37" s="12"/>
      <c r="N37" s="12"/>
      <c r="O37" s="12"/>
      <c r="P37" s="13"/>
    </row>
    <row r="38" spans="1:16" ht="15" x14ac:dyDescent="0.25">
      <c r="F38" s="7"/>
      <c r="G38" s="7"/>
      <c r="H38" s="7"/>
      <c r="J38" s="9"/>
      <c r="K38" s="9"/>
      <c r="L38" s="11"/>
      <c r="M38" s="12"/>
      <c r="N38" s="12"/>
      <c r="O38" s="12"/>
      <c r="P38" s="13"/>
    </row>
    <row r="39" spans="1:16" ht="15" x14ac:dyDescent="0.25">
      <c r="A39" s="5" t="s">
        <v>22</v>
      </c>
      <c r="F39" s="9">
        <v>351</v>
      </c>
      <c r="G39" s="9">
        <v>610</v>
      </c>
      <c r="H39" s="9">
        <v>351</v>
      </c>
      <c r="J39" s="18"/>
      <c r="K39" s="9"/>
      <c r="L39" s="11"/>
      <c r="M39" s="12"/>
      <c r="N39" s="12"/>
      <c r="O39" s="12"/>
      <c r="P39" s="9"/>
    </row>
    <row r="40" spans="1:16" ht="15" x14ac:dyDescent="0.25">
      <c r="F40" s="22"/>
      <c r="G40" s="22"/>
      <c r="H40" s="22"/>
      <c r="J40" s="9"/>
      <c r="K40" s="18"/>
      <c r="L40" s="17"/>
      <c r="M40" s="12"/>
      <c r="N40" s="12"/>
      <c r="O40" s="12"/>
      <c r="P40" s="13"/>
    </row>
    <row r="41" spans="1:16" s="1" customFormat="1" ht="15" x14ac:dyDescent="0.25">
      <c r="A41" s="1" t="s">
        <v>23</v>
      </c>
      <c r="F41" s="21"/>
      <c r="G41" s="21"/>
      <c r="H41" s="21"/>
      <c r="J41" s="9"/>
      <c r="K41" s="9"/>
      <c r="L41" s="11"/>
      <c r="M41" s="12"/>
      <c r="N41" s="12"/>
      <c r="O41" s="12"/>
      <c r="P41" s="13"/>
    </row>
    <row r="42" spans="1:16" ht="15" x14ac:dyDescent="0.25">
      <c r="F42" s="7"/>
      <c r="G42" s="7"/>
      <c r="H42" s="7"/>
      <c r="J42" s="9"/>
      <c r="K42" s="10"/>
      <c r="L42" s="11"/>
      <c r="M42" s="12"/>
      <c r="N42" s="12"/>
      <c r="O42" s="12"/>
      <c r="P42" s="13"/>
    </row>
    <row r="43" spans="1:16" ht="15" x14ac:dyDescent="0.25">
      <c r="A43" s="5" t="s">
        <v>24</v>
      </c>
      <c r="F43" s="7">
        <f>225+4567</f>
        <v>4792</v>
      </c>
      <c r="G43" s="8">
        <v>4205</v>
      </c>
      <c r="H43" s="7">
        <v>4140</v>
      </c>
      <c r="J43" s="9"/>
      <c r="K43" s="9"/>
      <c r="L43" s="11"/>
      <c r="M43" s="12"/>
      <c r="N43" s="12"/>
      <c r="O43" s="12"/>
      <c r="P43" s="13"/>
    </row>
    <row r="44" spans="1:16" ht="15" x14ac:dyDescent="0.25">
      <c r="A44" s="5" t="s">
        <v>25</v>
      </c>
      <c r="F44" s="7">
        <v>0</v>
      </c>
      <c r="G44" s="8">
        <v>0</v>
      </c>
      <c r="H44" s="7">
        <v>0</v>
      </c>
      <c r="J44" s="9"/>
      <c r="K44" s="9"/>
      <c r="L44" s="11"/>
      <c r="M44" s="12"/>
      <c r="N44" s="12"/>
      <c r="O44" s="12"/>
      <c r="P44" s="13"/>
    </row>
    <row r="45" spans="1:16" ht="15" x14ac:dyDescent="0.25">
      <c r="A45" s="1" t="s">
        <v>26</v>
      </c>
      <c r="B45" s="1"/>
      <c r="F45" s="15">
        <f>SUM(F43:F44)</f>
        <v>4792</v>
      </c>
      <c r="G45" s="15">
        <f>SUM(G43:G44)</f>
        <v>4205</v>
      </c>
      <c r="H45" s="15">
        <f>SUM(H43:H44)</f>
        <v>4140</v>
      </c>
      <c r="J45" s="9"/>
      <c r="K45" s="9"/>
      <c r="L45" s="11"/>
      <c r="M45" s="12"/>
      <c r="N45" s="12"/>
      <c r="O45" s="12"/>
      <c r="P45" s="9"/>
    </row>
    <row r="46" spans="1:16" ht="15" x14ac:dyDescent="0.25">
      <c r="F46" s="7"/>
      <c r="G46" s="7"/>
      <c r="H46" s="7"/>
      <c r="J46" s="18"/>
      <c r="K46" s="18"/>
      <c r="L46" s="17"/>
      <c r="M46" s="12"/>
      <c r="N46" s="12"/>
      <c r="O46" s="12"/>
      <c r="P46" s="9"/>
    </row>
    <row r="47" spans="1:16" ht="15" x14ac:dyDescent="0.25">
      <c r="F47" s="7"/>
      <c r="G47" s="7"/>
      <c r="H47" s="7"/>
      <c r="J47" s="7"/>
      <c r="K47" s="9"/>
      <c r="L47" s="11"/>
      <c r="M47" s="12"/>
      <c r="N47" s="12"/>
      <c r="O47" s="12"/>
      <c r="P47" s="9"/>
    </row>
    <row r="48" spans="1:16" s="1" customFormat="1" ht="15" x14ac:dyDescent="0.25">
      <c r="A48" s="1" t="s">
        <v>27</v>
      </c>
      <c r="E48" s="23"/>
      <c r="F48" s="19">
        <f>F45+F39+F35</f>
        <v>959641</v>
      </c>
      <c r="G48" s="19">
        <f t="shared" ref="G48" si="0">G45+G39+G35</f>
        <v>971784</v>
      </c>
      <c r="H48" s="19">
        <f>H45+H39+H35</f>
        <v>980042</v>
      </c>
      <c r="J48" s="23"/>
      <c r="K48" s="24"/>
      <c r="L48" s="17"/>
      <c r="M48" s="12"/>
      <c r="N48" s="12"/>
      <c r="O48" s="12"/>
      <c r="P48" s="18"/>
    </row>
    <row r="49" spans="1:18" ht="15" x14ac:dyDescent="0.25">
      <c r="H49" s="7"/>
      <c r="K49" s="11"/>
      <c r="L49" s="12"/>
      <c r="M49" s="12"/>
      <c r="N49" s="12"/>
      <c r="O49" s="12"/>
      <c r="P49" s="9"/>
    </row>
    <row r="50" spans="1:18" ht="15.75" thickBot="1" x14ac:dyDescent="0.3">
      <c r="A50" s="1" t="s">
        <v>28</v>
      </c>
      <c r="F50" s="25">
        <f>F35/27405</f>
        <v>34.829337712096333</v>
      </c>
      <c r="G50" s="25">
        <f>G35/27405</f>
        <v>35.284400656814448</v>
      </c>
      <c r="H50" s="25">
        <f>H35/27405</f>
        <v>35.597555190658639</v>
      </c>
      <c r="K50" s="17"/>
      <c r="L50" s="12"/>
      <c r="M50" s="12"/>
      <c r="N50" s="12"/>
      <c r="O50" s="12"/>
      <c r="P50" s="24"/>
    </row>
    <row r="51" spans="1:18" ht="15" x14ac:dyDescent="0.25">
      <c r="A51" s="1"/>
      <c r="F51" s="7"/>
      <c r="G51" s="7"/>
      <c r="H51" s="7"/>
      <c r="I51" s="26"/>
      <c r="K51" s="17"/>
      <c r="L51" s="12"/>
      <c r="M51" s="12"/>
      <c r="N51" s="12"/>
      <c r="O51" s="12"/>
      <c r="P51" s="27"/>
    </row>
    <row r="52" spans="1:18" ht="15" x14ac:dyDescent="0.25">
      <c r="F52" s="26"/>
      <c r="G52" s="7"/>
      <c r="H52" s="7"/>
      <c r="I52" s="26"/>
      <c r="K52" s="12"/>
      <c r="L52" s="17"/>
      <c r="M52" s="11"/>
      <c r="N52" s="11"/>
      <c r="O52" s="11"/>
      <c r="P52" s="11"/>
      <c r="Q52" s="28"/>
      <c r="R52" s="28"/>
    </row>
    <row r="53" spans="1:18" ht="15" x14ac:dyDescent="0.25">
      <c r="A53" s="1" t="s">
        <v>29</v>
      </c>
      <c r="B53"/>
      <c r="C53"/>
      <c r="D53"/>
      <c r="E53"/>
      <c r="F53"/>
      <c r="G53" s="29"/>
      <c r="H53" s="9"/>
      <c r="I53"/>
      <c r="J53"/>
      <c r="K53"/>
      <c r="L53"/>
      <c r="M53" s="17"/>
      <c r="N53" s="11"/>
      <c r="O53" s="11"/>
      <c r="P53" s="11"/>
      <c r="Q53" s="11"/>
      <c r="R53" s="9"/>
    </row>
    <row r="54" spans="1:18" ht="15" x14ac:dyDescent="0.25">
      <c r="A54"/>
      <c r="B54"/>
      <c r="C54"/>
      <c r="D54"/>
      <c r="E54" s="2" t="s">
        <v>3</v>
      </c>
      <c r="F54" s="2" t="s">
        <v>3</v>
      </c>
      <c r="G54" s="2" t="s">
        <v>3</v>
      </c>
      <c r="H54" s="2" t="s">
        <v>3</v>
      </c>
      <c r="I54" s="2" t="s">
        <v>4</v>
      </c>
      <c r="K54"/>
      <c r="L54"/>
      <c r="M54" s="17"/>
      <c r="N54" s="11"/>
      <c r="O54" s="30"/>
      <c r="P54" s="17"/>
      <c r="Q54" s="30"/>
      <c r="R54" s="11"/>
    </row>
    <row r="55" spans="1:18" ht="15" x14ac:dyDescent="0.25">
      <c r="A55"/>
      <c r="B55"/>
      <c r="C55"/>
      <c r="D55"/>
      <c r="E55" s="2" t="s">
        <v>30</v>
      </c>
      <c r="F55" s="2" t="s">
        <v>30</v>
      </c>
      <c r="G55" s="2" t="s">
        <v>31</v>
      </c>
      <c r="H55" s="2" t="s">
        <v>32</v>
      </c>
      <c r="I55" s="30" t="s">
        <v>33</v>
      </c>
      <c r="K55"/>
      <c r="L55"/>
      <c r="M55" s="17"/>
      <c r="N55" s="11"/>
      <c r="O55" s="31"/>
      <c r="P55" s="31"/>
      <c r="Q55" s="31"/>
      <c r="R55" s="11"/>
    </row>
    <row r="56" spans="1:18" ht="15" x14ac:dyDescent="0.25">
      <c r="A56"/>
      <c r="B56"/>
      <c r="C56"/>
      <c r="D56"/>
      <c r="E56" s="4">
        <v>43190</v>
      </c>
      <c r="F56" s="4">
        <v>42825</v>
      </c>
      <c r="G56" s="4">
        <v>43190</v>
      </c>
      <c r="H56" s="4">
        <v>42825</v>
      </c>
      <c r="I56" s="4">
        <v>42916</v>
      </c>
      <c r="K56"/>
      <c r="L56"/>
      <c r="M56" s="17"/>
      <c r="N56" s="17"/>
      <c r="O56" s="32"/>
      <c r="P56" s="17"/>
      <c r="Q56" s="17"/>
      <c r="R56" s="11"/>
    </row>
    <row r="57" spans="1:18" ht="15" x14ac:dyDescent="0.25">
      <c r="A57"/>
      <c r="B57"/>
      <c r="C57"/>
      <c r="D57"/>
      <c r="E57" s="33" t="s">
        <v>5</v>
      </c>
      <c r="F57" s="33" t="s">
        <v>5</v>
      </c>
      <c r="G57" s="33" t="s">
        <v>5</v>
      </c>
      <c r="H57" s="33" t="s">
        <v>5</v>
      </c>
      <c r="I57" s="33" t="s">
        <v>5</v>
      </c>
      <c r="K57"/>
      <c r="L57"/>
      <c r="M57" s="17"/>
      <c r="N57" s="17"/>
      <c r="O57" s="32"/>
      <c r="P57" s="32"/>
      <c r="Q57" s="32"/>
      <c r="R57" s="11"/>
    </row>
    <row r="58" spans="1:18" ht="15" x14ac:dyDescent="0.25">
      <c r="A58"/>
      <c r="B58"/>
      <c r="C58"/>
      <c r="D58"/>
      <c r="E58" s="29"/>
      <c r="F58" s="29"/>
      <c r="G58"/>
      <c r="H58"/>
      <c r="I58" s="11"/>
      <c r="K58"/>
      <c r="L58"/>
      <c r="M58" s="17"/>
      <c r="N58" s="17"/>
      <c r="O58" s="12"/>
      <c r="P58" s="12"/>
      <c r="Q58" s="12"/>
      <c r="R58" s="11"/>
    </row>
    <row r="59" spans="1:18" ht="15" x14ac:dyDescent="0.25">
      <c r="A59" s="5" t="s">
        <v>34</v>
      </c>
      <c r="B59"/>
      <c r="C59"/>
      <c r="D59"/>
      <c r="E59" s="29">
        <f>33039-4612</f>
        <v>28427</v>
      </c>
      <c r="F59" s="29">
        <v>26931</v>
      </c>
      <c r="G59" s="29">
        <v>3356</v>
      </c>
      <c r="H59" s="29">
        <v>3391</v>
      </c>
      <c r="I59" s="9">
        <f>26785+3338</f>
        <v>30123</v>
      </c>
      <c r="K59" s="9"/>
      <c r="L59" s="9"/>
      <c r="M59" s="17"/>
      <c r="N59" s="10"/>
      <c r="O59" s="10"/>
      <c r="P59" s="10"/>
      <c r="Q59" s="34"/>
      <c r="R59" s="11"/>
    </row>
    <row r="60" spans="1:18" ht="15" x14ac:dyDescent="0.25">
      <c r="B60"/>
      <c r="C60"/>
      <c r="D60"/>
      <c r="E60" s="29"/>
      <c r="F60" s="29"/>
      <c r="G60" s="29"/>
      <c r="H60" s="29"/>
      <c r="I60" s="9"/>
      <c r="K60" s="9"/>
      <c r="L60" s="9"/>
      <c r="M60" s="17"/>
      <c r="N60" s="10"/>
      <c r="O60" s="35"/>
      <c r="P60" s="35"/>
      <c r="Q60" s="35"/>
      <c r="R60" s="11"/>
    </row>
    <row r="61" spans="1:18" ht="15" x14ac:dyDescent="0.25">
      <c r="A61" s="5" t="s">
        <v>35</v>
      </c>
      <c r="B61"/>
      <c r="C61"/>
      <c r="D61"/>
      <c r="E61" s="36">
        <f>-8065+4612</f>
        <v>-3453</v>
      </c>
      <c r="F61" s="36">
        <v>11632</v>
      </c>
      <c r="G61" s="36">
        <v>-2661</v>
      </c>
      <c r="H61" s="36">
        <v>5964</v>
      </c>
      <c r="I61" s="37">
        <v>22150</v>
      </c>
      <c r="K61" s="9"/>
      <c r="L61" s="9"/>
      <c r="M61" s="17"/>
      <c r="N61" s="10"/>
      <c r="O61" s="10"/>
      <c r="P61" s="10"/>
      <c r="Q61" s="34"/>
      <c r="R61" s="11"/>
    </row>
    <row r="62" spans="1:18" ht="15" x14ac:dyDescent="0.25">
      <c r="A62" s="1" t="s">
        <v>36</v>
      </c>
      <c r="B62"/>
      <c r="C62"/>
      <c r="D62"/>
      <c r="E62" s="29">
        <f>SUM(E59:E61)</f>
        <v>24974</v>
      </c>
      <c r="F62" s="29">
        <f>SUM(F59:F61)</f>
        <v>38563</v>
      </c>
      <c r="G62" s="29">
        <f>SUM(G59:G61)</f>
        <v>695</v>
      </c>
      <c r="H62" s="29">
        <f>SUM(H59:H61)</f>
        <v>9355</v>
      </c>
      <c r="I62" s="9">
        <f>SUM(I59:I61)</f>
        <v>52273</v>
      </c>
      <c r="K62" s="9"/>
      <c r="L62" s="9"/>
      <c r="M62" s="17"/>
      <c r="N62" s="10"/>
      <c r="O62" s="10"/>
      <c r="P62" s="10"/>
      <c r="Q62" s="9"/>
      <c r="R62" s="11"/>
    </row>
    <row r="63" spans="1:18" ht="15" x14ac:dyDescent="0.25">
      <c r="A63" s="1"/>
      <c r="B63"/>
      <c r="C63"/>
      <c r="D63"/>
      <c r="E63" s="29"/>
      <c r="F63" s="29"/>
      <c r="G63" s="29"/>
      <c r="H63" s="29"/>
      <c r="I63"/>
      <c r="K63" s="18"/>
      <c r="L63" s="18"/>
      <c r="M63" s="17"/>
      <c r="N63" s="10"/>
      <c r="O63" s="10"/>
      <c r="P63" s="10"/>
      <c r="Q63" s="9"/>
      <c r="R63" s="11"/>
    </row>
    <row r="64" spans="1:18" ht="15" x14ac:dyDescent="0.25">
      <c r="A64" s="1" t="s">
        <v>37</v>
      </c>
      <c r="B64"/>
      <c r="C64"/>
      <c r="D64"/>
      <c r="E64" s="36">
        <v>-18050</v>
      </c>
      <c r="F64" s="36">
        <v>-15519</v>
      </c>
      <c r="G64" s="36">
        <v>-5255</v>
      </c>
      <c r="H64" s="36">
        <v>-4392</v>
      </c>
      <c r="I64" s="38">
        <v>-20865</v>
      </c>
      <c r="K64" s="9"/>
      <c r="L64" s="39"/>
      <c r="M64" s="11"/>
      <c r="N64" s="10"/>
      <c r="O64" s="10"/>
      <c r="P64" s="10"/>
      <c r="Q64" s="34"/>
      <c r="R64" s="11"/>
    </row>
    <row r="65" spans="1:18" ht="15" x14ac:dyDescent="0.25">
      <c r="A65" s="1" t="s">
        <v>38</v>
      </c>
      <c r="B65"/>
      <c r="C65"/>
      <c r="D65"/>
      <c r="E65" s="29">
        <f>SUM(E62:E64)</f>
        <v>6924</v>
      </c>
      <c r="F65" s="29">
        <f>SUM(F62:F64)</f>
        <v>23044</v>
      </c>
      <c r="G65" s="29">
        <f>SUM(G62:G64)</f>
        <v>-4560</v>
      </c>
      <c r="H65" s="29">
        <f>SUM(H62:H64)</f>
        <v>4963</v>
      </c>
      <c r="I65" s="29">
        <f>SUM(I62:I64)</f>
        <v>31408</v>
      </c>
      <c r="K65" s="18"/>
      <c r="L65" s="18"/>
      <c r="M65" s="11"/>
      <c r="N65" s="10"/>
      <c r="O65" s="10"/>
      <c r="P65" s="10"/>
      <c r="Q65" s="9"/>
      <c r="R65" s="11"/>
    </row>
    <row r="66" spans="1:18" ht="15" x14ac:dyDescent="0.25">
      <c r="A66" s="1"/>
      <c r="B66"/>
      <c r="C66"/>
      <c r="D66"/>
      <c r="E66" s="29"/>
      <c r="F66" s="29"/>
      <c r="G66" s="29"/>
      <c r="H66" s="29"/>
      <c r="I66" s="29"/>
      <c r="K66" s="9"/>
      <c r="L66" s="9"/>
      <c r="M66" s="11"/>
      <c r="N66" s="10"/>
      <c r="O66" s="10"/>
      <c r="P66" s="10"/>
      <c r="Q66" s="9"/>
      <c r="R66" s="11"/>
    </row>
    <row r="67" spans="1:18" ht="15" x14ac:dyDescent="0.25">
      <c r="A67" s="5" t="s">
        <v>39</v>
      </c>
      <c r="B67"/>
      <c r="C67"/>
      <c r="D67"/>
      <c r="E67" s="36">
        <v>-572</v>
      </c>
      <c r="F67" s="36">
        <v>-566</v>
      </c>
      <c r="G67" s="36">
        <v>-160</v>
      </c>
      <c r="H67" s="36">
        <v>-220</v>
      </c>
      <c r="I67" s="36">
        <v>-348</v>
      </c>
      <c r="K67" s="40"/>
      <c r="L67" s="40"/>
      <c r="M67" s="11"/>
      <c r="N67" s="10"/>
      <c r="O67" s="10"/>
      <c r="P67" s="10"/>
      <c r="Q67" s="34"/>
      <c r="R67" s="11"/>
    </row>
    <row r="68" spans="1:18" ht="15.75" thickBot="1" x14ac:dyDescent="0.3">
      <c r="A68" s="1" t="s">
        <v>40</v>
      </c>
      <c r="B68"/>
      <c r="C68"/>
      <c r="D68"/>
      <c r="E68" s="41">
        <f>SUM(E65:E67)</f>
        <v>6352</v>
      </c>
      <c r="F68" s="41">
        <f>SUM(F65:F67)</f>
        <v>22478</v>
      </c>
      <c r="G68" s="41">
        <f>SUM(G65:G67)</f>
        <v>-4720</v>
      </c>
      <c r="H68" s="41">
        <f>SUM(H65:H67)</f>
        <v>4743</v>
      </c>
      <c r="I68" s="41">
        <f>SUM(I65:I67)</f>
        <v>31060</v>
      </c>
      <c r="K68" s="42"/>
      <c r="L68" s="12"/>
      <c r="M68" s="17"/>
      <c r="N68" s="10"/>
      <c r="O68" s="10"/>
      <c r="P68" s="10"/>
      <c r="Q68" s="9"/>
      <c r="R68" s="11"/>
    </row>
    <row r="69" spans="1:18" ht="15" x14ac:dyDescent="0.25">
      <c r="A69" s="1"/>
      <c r="B69"/>
      <c r="C69"/>
      <c r="D69"/>
      <c r="E69" s="29"/>
      <c r="F69" s="29"/>
      <c r="G69" s="29"/>
      <c r="H69" s="29"/>
      <c r="I69"/>
      <c r="K69"/>
      <c r="L69"/>
      <c r="M69" s="17"/>
      <c r="N69" s="10"/>
      <c r="O69" s="10"/>
      <c r="P69" s="9"/>
      <c r="Q69" s="9"/>
      <c r="R69" s="11"/>
    </row>
    <row r="70" spans="1:18" ht="15" x14ac:dyDescent="0.25">
      <c r="A70" s="1"/>
      <c r="B70"/>
      <c r="C70"/>
      <c r="D70"/>
      <c r="E70" s="29"/>
      <c r="F70" s="29"/>
      <c r="G70" s="29"/>
      <c r="H70" s="29"/>
      <c r="I70"/>
      <c r="K70" s="43"/>
      <c r="L70"/>
      <c r="M70" s="17"/>
      <c r="N70" s="11"/>
      <c r="O70" s="10"/>
      <c r="P70" s="9"/>
      <c r="Q70" s="11"/>
      <c r="R70" s="11"/>
    </row>
    <row r="71" spans="1:18" ht="15.75" thickBot="1" x14ac:dyDescent="0.3">
      <c r="A71" s="1" t="s">
        <v>41</v>
      </c>
      <c r="B71"/>
      <c r="C71"/>
      <c r="D71"/>
      <c r="E71" s="44">
        <f t="shared" ref="E71:I71" si="1">E68/27405</f>
        <v>0.23178252143769384</v>
      </c>
      <c r="F71" s="44">
        <f t="shared" si="1"/>
        <v>0.82021528918080644</v>
      </c>
      <c r="G71" s="44">
        <f t="shared" si="1"/>
        <v>-0.17223134464513776</v>
      </c>
      <c r="H71" s="44">
        <f t="shared" si="1"/>
        <v>0.17307060755336617</v>
      </c>
      <c r="I71" s="44">
        <f t="shared" si="1"/>
        <v>1.1333698230249953</v>
      </c>
      <c r="K71"/>
      <c r="L71"/>
      <c r="M71" s="17"/>
      <c r="N71" s="11"/>
      <c r="O71" s="68"/>
      <c r="P71" s="68"/>
      <c r="Q71" s="68"/>
      <c r="R71" s="11"/>
    </row>
    <row r="72" spans="1:18" ht="15" x14ac:dyDescent="0.25">
      <c r="A72" s="1"/>
      <c r="B72"/>
      <c r="C72"/>
      <c r="D72"/>
      <c r="E72"/>
      <c r="F72" s="29"/>
      <c r="G72" s="29"/>
      <c r="H72" s="29"/>
      <c r="I72" s="29"/>
      <c r="J72"/>
      <c r="K72" s="43"/>
      <c r="L72"/>
      <c r="M72" s="17"/>
      <c r="N72" s="11"/>
      <c r="O72" s="10"/>
      <c r="P72" s="9"/>
      <c r="Q72" s="9"/>
      <c r="R72" s="11"/>
    </row>
    <row r="73" spans="1:18" ht="15" x14ac:dyDescent="0.25">
      <c r="A73"/>
      <c r="B73"/>
      <c r="C73"/>
      <c r="D73"/>
      <c r="E73"/>
      <c r="F73" s="29"/>
      <c r="G73" s="29"/>
      <c r="H73"/>
      <c r="I73"/>
      <c r="J73"/>
      <c r="K73"/>
      <c r="L73"/>
      <c r="M73" s="17"/>
      <c r="N73" s="11"/>
      <c r="O73" s="12"/>
      <c r="P73" s="12"/>
      <c r="Q73" s="12"/>
      <c r="R73" s="11"/>
    </row>
    <row r="74" spans="1:18" ht="15" x14ac:dyDescent="0.25">
      <c r="A74"/>
      <c r="B74"/>
      <c r="C74"/>
      <c r="D74"/>
      <c r="E74"/>
      <c r="F74"/>
      <c r="G74" s="29"/>
      <c r="H74" s="45"/>
      <c r="I74" s="29"/>
      <c r="J74"/>
      <c r="K74"/>
      <c r="L74"/>
      <c r="M74" s="17"/>
      <c r="N74" s="11"/>
      <c r="O74" s="11"/>
      <c r="P74" s="11"/>
      <c r="Q74" s="11"/>
      <c r="R74" s="11"/>
    </row>
    <row r="75" spans="1:18" ht="15" x14ac:dyDescent="0.25">
      <c r="A75" s="1" t="s">
        <v>42</v>
      </c>
      <c r="F75" s="7"/>
      <c r="G75" s="7"/>
      <c r="H75" s="7"/>
      <c r="L75"/>
      <c r="M75" s="17"/>
      <c r="N75" s="11"/>
      <c r="O75" s="11"/>
      <c r="P75" s="11"/>
      <c r="Q75" s="11"/>
      <c r="R75" s="11"/>
    </row>
    <row r="76" spans="1:18" ht="15" x14ac:dyDescent="0.25">
      <c r="A76" s="1"/>
      <c r="F76" s="7"/>
      <c r="G76" s="7"/>
      <c r="H76" s="7"/>
      <c r="L76"/>
      <c r="M76" s="17"/>
      <c r="N76" s="11"/>
      <c r="O76" s="11"/>
      <c r="P76" s="11"/>
      <c r="Q76" s="11"/>
    </row>
    <row r="77" spans="1:18" ht="15" x14ac:dyDescent="0.25">
      <c r="A77" s="1"/>
      <c r="F77" s="46" t="s">
        <v>43</v>
      </c>
      <c r="G77" s="47" t="s">
        <v>44</v>
      </c>
      <c r="H77" s="46" t="s">
        <v>45</v>
      </c>
      <c r="I77" s="46"/>
      <c r="K77" s="7"/>
      <c r="L77" s="7"/>
      <c r="M77" s="11"/>
      <c r="N77" s="11"/>
      <c r="O77" s="11"/>
      <c r="P77" s="11"/>
      <c r="Q77" s="11"/>
    </row>
    <row r="78" spans="1:18" ht="15" x14ac:dyDescent="0.25">
      <c r="A78" s="1"/>
      <c r="F78" s="46" t="s">
        <v>46</v>
      </c>
      <c r="G78" s="46" t="s">
        <v>47</v>
      </c>
      <c r="H78" s="46" t="s">
        <v>48</v>
      </c>
      <c r="I78" s="46" t="s">
        <v>49</v>
      </c>
      <c r="J78" s="1"/>
      <c r="K78"/>
      <c r="L78" s="43"/>
      <c r="M78" s="12"/>
      <c r="N78" s="12"/>
      <c r="O78" s="12"/>
      <c r="P78" s="12"/>
      <c r="Q78" s="12"/>
    </row>
    <row r="79" spans="1:18" ht="15" x14ac:dyDescent="0.25">
      <c r="A79" s="1"/>
      <c r="F79" s="46"/>
      <c r="G79" s="47" t="s">
        <v>50</v>
      </c>
      <c r="H79" s="46"/>
      <c r="I79" s="46"/>
      <c r="K79"/>
      <c r="L79"/>
      <c r="M79" s="12"/>
      <c r="N79" s="12"/>
      <c r="O79" s="12"/>
      <c r="P79" s="12"/>
      <c r="Q79" s="12"/>
    </row>
    <row r="80" spans="1:18" ht="15" x14ac:dyDescent="0.25">
      <c r="A80" s="1"/>
      <c r="F80" s="46" t="s">
        <v>5</v>
      </c>
      <c r="G80" s="46" t="s">
        <v>5</v>
      </c>
      <c r="H80" s="46" t="s">
        <v>5</v>
      </c>
      <c r="I80" s="46" t="s">
        <v>5</v>
      </c>
      <c r="J80" s="1"/>
      <c r="K80" s="43"/>
      <c r="L80"/>
      <c r="M80" s="12"/>
      <c r="N80" s="9"/>
      <c r="O80" s="9"/>
      <c r="P80" s="9"/>
      <c r="Q80" s="9"/>
    </row>
    <row r="81" spans="1:17" ht="15" x14ac:dyDescent="0.25">
      <c r="A81"/>
      <c r="B81"/>
      <c r="C81"/>
      <c r="D81"/>
      <c r="F81" s="1"/>
      <c r="K81"/>
      <c r="L81"/>
      <c r="M81"/>
      <c r="N81" s="10"/>
      <c r="O81" s="10"/>
      <c r="P81" s="10"/>
      <c r="Q81" s="10"/>
    </row>
    <row r="82" spans="1:17" ht="15" x14ac:dyDescent="0.25">
      <c r="A82" s="1" t="s">
        <v>51</v>
      </c>
      <c r="B82"/>
      <c r="C82"/>
      <c r="D82"/>
      <c r="F82" s="9">
        <v>156718</v>
      </c>
      <c r="G82" s="7">
        <v>443654</v>
      </c>
      <c r="H82" s="9">
        <v>368098</v>
      </c>
      <c r="I82" s="9">
        <f>SUM(F82:H82)</f>
        <v>968470</v>
      </c>
      <c r="J82" s="1"/>
      <c r="K82" s="48"/>
      <c r="L82" s="49"/>
      <c r="M82"/>
      <c r="N82" s="10"/>
      <c r="O82" s="10"/>
      <c r="P82" s="10"/>
      <c r="Q82" s="10"/>
    </row>
    <row r="83" spans="1:17" ht="15" x14ac:dyDescent="0.25">
      <c r="B83"/>
      <c r="C83"/>
      <c r="D83"/>
      <c r="F83" s="29"/>
      <c r="G83" s="29"/>
      <c r="H83" s="29"/>
      <c r="I83" s="29"/>
      <c r="J83" s="1"/>
      <c r="K83" s="16"/>
      <c r="L83" s="12"/>
      <c r="M83" s="12"/>
      <c r="N83" s="10"/>
      <c r="O83" s="10"/>
      <c r="P83" s="10"/>
      <c r="Q83" s="10"/>
    </row>
    <row r="84" spans="1:17" ht="15" x14ac:dyDescent="0.25">
      <c r="B84"/>
      <c r="C84"/>
      <c r="D84"/>
      <c r="F84" s="29"/>
      <c r="G84" s="29"/>
      <c r="H84" s="29"/>
      <c r="I84" s="29"/>
      <c r="J84" s="1"/>
      <c r="K84" s="16"/>
      <c r="L84" s="12"/>
      <c r="M84" s="12"/>
      <c r="N84" s="10"/>
      <c r="O84" s="10"/>
      <c r="P84" s="10"/>
      <c r="Q84" s="10"/>
    </row>
    <row r="85" spans="1:17" ht="15" x14ac:dyDescent="0.25">
      <c r="A85" s="5" t="s">
        <v>52</v>
      </c>
      <c r="B85"/>
      <c r="C85"/>
      <c r="D85"/>
      <c r="F85" s="29"/>
      <c r="G85" s="29"/>
      <c r="H85" s="29">
        <v>22478</v>
      </c>
      <c r="I85" s="9">
        <f>SUM(F85:H85)</f>
        <v>22478</v>
      </c>
      <c r="J85" s="1"/>
      <c r="K85" s="12"/>
      <c r="L85" s="50"/>
      <c r="M85" s="27"/>
      <c r="N85" s="10"/>
      <c r="O85" s="10"/>
      <c r="P85" s="10"/>
      <c r="Q85" s="10"/>
    </row>
    <row r="86" spans="1:17" ht="15" x14ac:dyDescent="0.25">
      <c r="B86"/>
      <c r="C86"/>
      <c r="D86"/>
      <c r="F86" s="29"/>
      <c r="G86" s="29"/>
      <c r="H86" s="29"/>
      <c r="I86" s="29"/>
      <c r="J86" s="10"/>
      <c r="K86" s="16"/>
      <c r="L86" s="50"/>
      <c r="M86" s="12"/>
      <c r="N86" s="10"/>
      <c r="O86" s="10"/>
      <c r="P86" s="10"/>
      <c r="Q86" s="10"/>
    </row>
    <row r="87" spans="1:17" ht="15" x14ac:dyDescent="0.25">
      <c r="A87" s="5" t="s">
        <v>53</v>
      </c>
      <c r="B87"/>
      <c r="C87"/>
      <c r="D87"/>
      <c r="F87" s="29"/>
      <c r="G87" s="29"/>
      <c r="H87" s="29"/>
      <c r="I87" s="29"/>
      <c r="J87" s="10"/>
      <c r="K87" s="16"/>
      <c r="L87" s="50"/>
      <c r="M87" s="12"/>
      <c r="N87" s="10"/>
      <c r="O87" s="10"/>
      <c r="P87" s="10"/>
      <c r="Q87" s="10"/>
    </row>
    <row r="88" spans="1:17" ht="15" x14ac:dyDescent="0.25">
      <c r="A88" s="5" t="s">
        <v>54</v>
      </c>
      <c r="B88"/>
      <c r="C88"/>
      <c r="D88"/>
      <c r="F88" s="29"/>
      <c r="G88" s="29">
        <v>11632</v>
      </c>
      <c r="H88" s="29">
        <v>-11632</v>
      </c>
      <c r="I88" s="29">
        <v>0</v>
      </c>
      <c r="J88" s="10"/>
      <c r="K88" s="16"/>
      <c r="L88" s="50"/>
      <c r="M88" s="12"/>
      <c r="N88" s="10"/>
      <c r="O88" s="10"/>
      <c r="P88" s="10"/>
      <c r="Q88" s="10"/>
    </row>
    <row r="89" spans="1:17" ht="15" x14ac:dyDescent="0.25">
      <c r="B89"/>
      <c r="C89"/>
      <c r="D89"/>
      <c r="F89" s="29"/>
      <c r="G89" s="29"/>
      <c r="H89" s="29"/>
      <c r="I89" s="29"/>
      <c r="J89" s="10"/>
      <c r="K89" s="16"/>
      <c r="L89" s="50"/>
      <c r="M89" s="12"/>
      <c r="N89" s="10"/>
      <c r="O89" s="10"/>
      <c r="P89" s="10"/>
      <c r="Q89" s="10"/>
    </row>
    <row r="90" spans="1:17" ht="15" x14ac:dyDescent="0.25">
      <c r="A90" s="5" t="s">
        <v>55</v>
      </c>
      <c r="B90"/>
      <c r="C90"/>
      <c r="D90"/>
      <c r="F90" s="29">
        <v>117332</v>
      </c>
      <c r="G90" s="29"/>
      <c r="H90" s="29">
        <v>-117332</v>
      </c>
      <c r="I90" s="29">
        <v>0</v>
      </c>
      <c r="J90" s="10"/>
      <c r="K90" s="16"/>
      <c r="L90" s="12"/>
      <c r="M90" s="12"/>
      <c r="N90" s="10"/>
      <c r="O90" s="10"/>
      <c r="P90" s="10"/>
      <c r="Q90" s="10"/>
    </row>
    <row r="91" spans="1:17" ht="15" x14ac:dyDescent="0.25">
      <c r="B91"/>
      <c r="C91"/>
      <c r="D91"/>
      <c r="F91" s="29"/>
      <c r="G91" s="29"/>
      <c r="H91" s="29"/>
      <c r="I91" s="29"/>
      <c r="J91" s="10"/>
      <c r="K91" s="16"/>
      <c r="L91" s="12"/>
      <c r="M91" s="12"/>
      <c r="N91" s="10"/>
      <c r="O91" s="10"/>
      <c r="P91" s="10"/>
      <c r="Q91" s="10"/>
    </row>
    <row r="92" spans="1:17" ht="15" x14ac:dyDescent="0.25">
      <c r="A92" s="5" t="s">
        <v>56</v>
      </c>
      <c r="B92"/>
      <c r="C92"/>
      <c r="D92"/>
      <c r="F92" s="29"/>
      <c r="G92" s="29"/>
      <c r="H92" s="29">
        <v>-23979</v>
      </c>
      <c r="I92" s="9">
        <f>SUM(F92:H92)</f>
        <v>-23979</v>
      </c>
      <c r="J92" s="9"/>
      <c r="K92" s="48"/>
      <c r="L92"/>
      <c r="M92"/>
      <c r="N92"/>
      <c r="O92"/>
      <c r="P92"/>
      <c r="Q92"/>
    </row>
    <row r="93" spans="1:17" ht="15" x14ac:dyDescent="0.25">
      <c r="B93"/>
      <c r="C93"/>
      <c r="D93"/>
      <c r="F93" s="29"/>
      <c r="G93" s="29"/>
      <c r="H93" s="29"/>
      <c r="I93" s="29"/>
      <c r="J93" s="10"/>
      <c r="K93" s="48"/>
      <c r="L93"/>
      <c r="M93"/>
      <c r="N93"/>
      <c r="O93"/>
      <c r="P93"/>
      <c r="Q93"/>
    </row>
    <row r="94" spans="1:17" ht="15.75" thickBot="1" x14ac:dyDescent="0.3">
      <c r="A94" s="1" t="s">
        <v>57</v>
      </c>
      <c r="B94"/>
      <c r="C94"/>
      <c r="D94"/>
      <c r="F94" s="41">
        <f>SUM(F82:F93)</f>
        <v>274050</v>
      </c>
      <c r="G94" s="41">
        <f t="shared" ref="G94" si="2">SUM(G82:G93)</f>
        <v>455286</v>
      </c>
      <c r="H94" s="41">
        <f>SUM(H82:H93)</f>
        <v>237633</v>
      </c>
      <c r="I94" s="41">
        <f>SUM(I82:I93)</f>
        <v>966969</v>
      </c>
      <c r="J94" s="10"/>
      <c r="K94" s="48"/>
      <c r="L94"/>
      <c r="M94"/>
      <c r="N94"/>
      <c r="O94"/>
      <c r="P94"/>
      <c r="Q94"/>
    </row>
    <row r="95" spans="1:17" ht="15" x14ac:dyDescent="0.25">
      <c r="A95" s="1"/>
      <c r="B95"/>
      <c r="C95"/>
      <c r="D95"/>
      <c r="F95" s="29"/>
      <c r="G95" s="29"/>
      <c r="H95" s="29"/>
      <c r="I95" s="29"/>
      <c r="J95" s="10"/>
      <c r="K95" s="48"/>
      <c r="L95"/>
      <c r="M95"/>
      <c r="N95"/>
      <c r="O95"/>
      <c r="P95"/>
      <c r="Q95"/>
    </row>
    <row r="96" spans="1:17" ht="15" x14ac:dyDescent="0.25">
      <c r="A96" s="1"/>
      <c r="B96"/>
      <c r="C96"/>
      <c r="D96"/>
      <c r="F96" s="29"/>
      <c r="G96" s="29"/>
      <c r="H96" s="29"/>
      <c r="I96" s="29"/>
      <c r="J96" s="29"/>
      <c r="K96" s="48"/>
      <c r="L96"/>
      <c r="M96"/>
      <c r="N96"/>
      <c r="O96"/>
      <c r="P96"/>
      <c r="Q96"/>
    </row>
    <row r="97" spans="1:17" ht="15" x14ac:dyDescent="0.25">
      <c r="A97" s="1" t="s">
        <v>58</v>
      </c>
      <c r="B97"/>
      <c r="C97"/>
      <c r="D97"/>
      <c r="F97" s="9">
        <v>274050</v>
      </c>
      <c r="G97" s="9">
        <v>465804</v>
      </c>
      <c r="H97" s="9">
        <v>235697</v>
      </c>
      <c r="I97" s="9">
        <f>SUM(F97:H97)</f>
        <v>975551</v>
      </c>
      <c r="J97" s="10"/>
      <c r="K97" s="9"/>
      <c r="L97" s="9"/>
      <c r="M97" s="9"/>
      <c r="N97" s="9"/>
      <c r="O97"/>
      <c r="P97"/>
      <c r="Q97"/>
    </row>
    <row r="98" spans="1:17" ht="15" x14ac:dyDescent="0.25">
      <c r="B98"/>
      <c r="C98"/>
      <c r="D98"/>
      <c r="F98" s="29"/>
      <c r="G98" s="29"/>
      <c r="H98" s="29"/>
      <c r="I98" s="29"/>
      <c r="J98" s="10"/>
      <c r="N98"/>
      <c r="O98"/>
      <c r="P98"/>
      <c r="Q98"/>
    </row>
    <row r="99" spans="1:17" ht="15" x14ac:dyDescent="0.25">
      <c r="A99" s="5" t="s">
        <v>52</v>
      </c>
      <c r="B99"/>
      <c r="C99"/>
      <c r="D99"/>
      <c r="F99" s="29"/>
      <c r="G99" s="29"/>
      <c r="H99" s="29">
        <f>6924-572</f>
        <v>6352</v>
      </c>
      <c r="I99" s="29">
        <f>SUM(H99)</f>
        <v>6352</v>
      </c>
      <c r="J99" s="10"/>
      <c r="N99"/>
      <c r="O99"/>
      <c r="P99"/>
      <c r="Q99"/>
    </row>
    <row r="100" spans="1:17" ht="15" x14ac:dyDescent="0.25">
      <c r="B100"/>
      <c r="C100"/>
      <c r="D100"/>
      <c r="F100" s="29"/>
      <c r="G100" s="29"/>
      <c r="H100" s="29"/>
      <c r="I100" s="29"/>
      <c r="J100" s="10"/>
      <c r="N100"/>
      <c r="O100"/>
      <c r="P100"/>
      <c r="Q100"/>
    </row>
    <row r="101" spans="1:17" ht="15" x14ac:dyDescent="0.25">
      <c r="A101" s="5" t="s">
        <v>59</v>
      </c>
      <c r="B101"/>
      <c r="C101"/>
      <c r="D101"/>
      <c r="F101" s="29"/>
      <c r="G101" s="29">
        <v>-8065</v>
      </c>
      <c r="H101" s="29">
        <v>8065</v>
      </c>
      <c r="I101" s="29">
        <f>SUM(G101:H101)</f>
        <v>0</v>
      </c>
      <c r="J101" s="10"/>
      <c r="N101"/>
      <c r="O101"/>
      <c r="P101"/>
      <c r="Q101"/>
    </row>
    <row r="102" spans="1:17" ht="15" x14ac:dyDescent="0.25">
      <c r="A102" s="5" t="s">
        <v>54</v>
      </c>
      <c r="B102"/>
      <c r="C102"/>
      <c r="D102"/>
      <c r="F102" s="29"/>
      <c r="G102" s="29"/>
      <c r="H102" s="29"/>
      <c r="I102" s="29"/>
      <c r="J102" s="10"/>
      <c r="N102"/>
      <c r="O102"/>
      <c r="P102"/>
      <c r="Q102"/>
    </row>
    <row r="103" spans="1:17" ht="15" x14ac:dyDescent="0.25">
      <c r="B103"/>
      <c r="C103"/>
      <c r="D103"/>
      <c r="F103" s="29"/>
      <c r="G103" s="29"/>
      <c r="H103" s="29"/>
      <c r="I103" s="29"/>
      <c r="J103" s="10"/>
      <c r="K103" s="48"/>
      <c r="L103" s="45"/>
      <c r="M103"/>
      <c r="N103"/>
      <c r="O103"/>
      <c r="P103"/>
      <c r="Q103"/>
    </row>
    <row r="104" spans="1:17" ht="15" x14ac:dyDescent="0.25">
      <c r="A104" s="5" t="s">
        <v>56</v>
      </c>
      <c r="B104"/>
      <c r="C104"/>
      <c r="D104"/>
      <c r="F104" s="29"/>
      <c r="G104" s="29"/>
      <c r="H104" s="29">
        <v>-27405</v>
      </c>
      <c r="I104" s="29">
        <v>-27405</v>
      </c>
      <c r="J104" s="10"/>
      <c r="K104" s="48"/>
      <c r="L104" s="45"/>
      <c r="M104"/>
      <c r="N104"/>
      <c r="O104"/>
      <c r="P104"/>
      <c r="Q104"/>
    </row>
    <row r="105" spans="1:17" ht="15" x14ac:dyDescent="0.25">
      <c r="B105"/>
      <c r="C105"/>
      <c r="D105"/>
      <c r="F105" s="29"/>
      <c r="G105" s="29"/>
      <c r="H105" s="29"/>
      <c r="I105" s="29"/>
      <c r="J105" s="10"/>
      <c r="K105" s="48"/>
      <c r="L105" s="45"/>
      <c r="M105"/>
      <c r="N105"/>
      <c r="O105"/>
      <c r="P105"/>
      <c r="Q105"/>
    </row>
    <row r="106" spans="1:17" ht="15.75" thickBot="1" x14ac:dyDescent="0.3">
      <c r="A106" s="1" t="s">
        <v>60</v>
      </c>
      <c r="B106"/>
      <c r="C106"/>
      <c r="D106"/>
      <c r="F106" s="41">
        <f>SUM(F97:F105)</f>
        <v>274050</v>
      </c>
      <c r="G106" s="41">
        <f>SUM(G97:G105)</f>
        <v>457739</v>
      </c>
      <c r="H106" s="41">
        <f>SUM(H97:H105)</f>
        <v>222709</v>
      </c>
      <c r="I106" s="41">
        <f>SUM(I97:I105)</f>
        <v>954498</v>
      </c>
      <c r="J106" s="10"/>
      <c r="K106" s="10"/>
      <c r="L106" s="45"/>
      <c r="M106"/>
      <c r="N106"/>
      <c r="O106"/>
      <c r="P106"/>
      <c r="Q106"/>
    </row>
    <row r="110" spans="1:17" ht="15" x14ac:dyDescent="0.25">
      <c r="A110" s="1" t="s">
        <v>61</v>
      </c>
    </row>
    <row r="111" spans="1:17" ht="15" x14ac:dyDescent="0.25">
      <c r="F111" s="2" t="s">
        <v>3</v>
      </c>
      <c r="G111" s="2" t="s">
        <v>3</v>
      </c>
      <c r="H111" s="2" t="s">
        <v>4</v>
      </c>
    </row>
    <row r="112" spans="1:17" ht="15" x14ac:dyDescent="0.25">
      <c r="F112" s="4">
        <v>43190</v>
      </c>
      <c r="G112" s="4">
        <v>42825</v>
      </c>
      <c r="H112" s="4">
        <v>42916</v>
      </c>
    </row>
    <row r="113" spans="1:21" ht="15" x14ac:dyDescent="0.25">
      <c r="A113" s="1" t="s">
        <v>62</v>
      </c>
      <c r="F113" s="2" t="s">
        <v>5</v>
      </c>
      <c r="G113" s="2" t="s">
        <v>5</v>
      </c>
      <c r="H113" s="2" t="s">
        <v>5</v>
      </c>
    </row>
    <row r="114" spans="1:21" ht="15" x14ac:dyDescent="0.25">
      <c r="H114" s="21"/>
    </row>
    <row r="115" spans="1:21" ht="15" x14ac:dyDescent="0.25">
      <c r="A115" s="5" t="s">
        <v>63</v>
      </c>
      <c r="F115" s="9">
        <v>6924</v>
      </c>
      <c r="G115" s="10">
        <v>23044</v>
      </c>
      <c r="H115" s="9">
        <v>31408</v>
      </c>
      <c r="K115" s="9"/>
      <c r="L115" s="11"/>
      <c r="M115" s="12"/>
      <c r="N115" s="12"/>
      <c r="O115" s="12"/>
      <c r="P115" s="12"/>
      <c r="Q115" s="10"/>
    </row>
    <row r="116" spans="1:21" ht="15" x14ac:dyDescent="0.25">
      <c r="F116" s="9"/>
      <c r="G116" s="10"/>
      <c r="H116" s="9"/>
      <c r="K116" s="9"/>
      <c r="L116" s="11"/>
      <c r="M116" s="12"/>
      <c r="N116" s="12"/>
      <c r="O116" s="12"/>
      <c r="P116" s="12"/>
      <c r="Q116" s="10"/>
    </row>
    <row r="117" spans="1:21" ht="15" x14ac:dyDescent="0.25">
      <c r="A117" s="5" t="s">
        <v>64</v>
      </c>
      <c r="F117" s="7"/>
      <c r="G117" s="10"/>
      <c r="H117" s="7"/>
      <c r="K117" s="9"/>
      <c r="L117" s="11"/>
      <c r="M117" s="12"/>
      <c r="N117" s="12"/>
      <c r="O117" s="12"/>
      <c r="P117" s="12"/>
      <c r="Q117" s="10"/>
    </row>
    <row r="118" spans="1:21" ht="15" x14ac:dyDescent="0.25">
      <c r="A118" s="5" t="s">
        <v>65</v>
      </c>
      <c r="F118" s="7">
        <v>8065</v>
      </c>
      <c r="G118" s="10">
        <v>-11632</v>
      </c>
      <c r="H118" s="7">
        <v>-22150</v>
      </c>
      <c r="K118" s="9"/>
      <c r="L118" s="11"/>
      <c r="M118" s="12"/>
      <c r="N118" s="12"/>
      <c r="O118" s="12"/>
      <c r="P118" s="12"/>
      <c r="Q118" s="10"/>
    </row>
    <row r="119" spans="1:21" ht="15" x14ac:dyDescent="0.25">
      <c r="A119" s="5" t="s">
        <v>66</v>
      </c>
      <c r="F119" s="7">
        <v>3123</v>
      </c>
      <c r="G119" s="10">
        <v>2790</v>
      </c>
      <c r="H119" s="7">
        <f>3278+539</f>
        <v>3817</v>
      </c>
      <c r="K119" s="9"/>
      <c r="L119" s="11"/>
      <c r="M119" s="12"/>
      <c r="N119" s="12"/>
      <c r="O119" s="12"/>
      <c r="P119" s="12"/>
      <c r="Q119" s="10"/>
    </row>
    <row r="120" spans="1:21" ht="15" x14ac:dyDescent="0.25">
      <c r="A120" s="5" t="s">
        <v>67</v>
      </c>
      <c r="F120" s="7">
        <v>-4612</v>
      </c>
      <c r="G120" s="7">
        <v>0</v>
      </c>
      <c r="H120" s="7">
        <v>0</v>
      </c>
      <c r="K120" s="9"/>
      <c r="L120" s="11"/>
      <c r="M120" s="12"/>
      <c r="N120" s="12"/>
      <c r="O120" s="12"/>
      <c r="P120" s="12"/>
      <c r="Q120" s="10"/>
      <c r="R120"/>
      <c r="S120"/>
    </row>
    <row r="121" spans="1:21" ht="15" x14ac:dyDescent="0.25">
      <c r="A121" s="5" t="s">
        <v>68</v>
      </c>
      <c r="F121" s="7">
        <v>125</v>
      </c>
      <c r="G121" s="7">
        <v>0</v>
      </c>
      <c r="H121" s="7">
        <v>0</v>
      </c>
      <c r="K121" s="9"/>
      <c r="L121" s="11"/>
      <c r="M121" s="12"/>
      <c r="N121" s="12"/>
      <c r="O121" s="12"/>
      <c r="P121" s="12"/>
      <c r="Q121" s="10"/>
      <c r="R121"/>
      <c r="S121"/>
    </row>
    <row r="122" spans="1:21" ht="15" x14ac:dyDescent="0.25">
      <c r="A122" s="1" t="s">
        <v>69</v>
      </c>
      <c r="F122" s="15">
        <f>SUM(F115:F121)</f>
        <v>13625</v>
      </c>
      <c r="G122" s="15">
        <f t="shared" ref="G122:H122" si="3">SUM(G115:G121)</f>
        <v>14202</v>
      </c>
      <c r="H122" s="15">
        <f t="shared" si="3"/>
        <v>13075</v>
      </c>
      <c r="K122" s="9"/>
      <c r="L122" s="17"/>
      <c r="M122" s="12"/>
      <c r="N122" s="12"/>
      <c r="O122" s="12"/>
      <c r="P122" s="12"/>
      <c r="Q122" s="10"/>
      <c r="R122" s="12"/>
      <c r="S122" s="12"/>
      <c r="T122" s="11"/>
      <c r="U122" s="11"/>
    </row>
    <row r="123" spans="1:21" ht="15" x14ac:dyDescent="0.25">
      <c r="F123" s="7"/>
      <c r="G123" s="7"/>
      <c r="H123" s="7"/>
      <c r="K123" s="9"/>
      <c r="L123" s="11"/>
      <c r="M123" s="12"/>
      <c r="N123" s="12"/>
      <c r="O123" s="12"/>
      <c r="P123" s="12"/>
      <c r="Q123" s="10"/>
      <c r="R123" s="50"/>
      <c r="S123" s="50"/>
      <c r="T123" s="11"/>
      <c r="U123" s="11"/>
    </row>
    <row r="124" spans="1:21" ht="15" x14ac:dyDescent="0.25">
      <c r="A124" s="51" t="s">
        <v>70</v>
      </c>
      <c r="F124" s="9">
        <v>61556</v>
      </c>
      <c r="G124" s="9">
        <f>-81521+147521-578</f>
        <v>65422</v>
      </c>
      <c r="H124" s="7">
        <v>60348</v>
      </c>
      <c r="K124" s="9"/>
      <c r="L124" s="52"/>
      <c r="M124" s="12"/>
      <c r="N124" s="12"/>
      <c r="O124" s="12"/>
      <c r="P124" s="12"/>
      <c r="Q124" s="10"/>
      <c r="R124" s="50"/>
      <c r="S124" s="50"/>
      <c r="T124" s="11"/>
      <c r="U124" s="11"/>
    </row>
    <row r="125" spans="1:21" ht="15" x14ac:dyDescent="0.25">
      <c r="A125" s="51" t="s">
        <v>71</v>
      </c>
      <c r="F125" s="9">
        <f>4792-4140+1</f>
        <v>653</v>
      </c>
      <c r="G125" s="9">
        <f>4205-3920</f>
        <v>285</v>
      </c>
      <c r="H125" s="7">
        <v>219</v>
      </c>
      <c r="K125" s="9"/>
      <c r="L125" s="53"/>
      <c r="M125" s="12"/>
      <c r="N125" s="12"/>
      <c r="O125" s="12"/>
      <c r="P125" s="12"/>
      <c r="Q125" s="10"/>
      <c r="R125" s="50"/>
      <c r="S125" s="50"/>
      <c r="T125" s="11"/>
      <c r="U125" s="11"/>
    </row>
    <row r="126" spans="1:21" ht="15" x14ac:dyDescent="0.25">
      <c r="F126" s="15">
        <f>SUM(F124:F125)</f>
        <v>62209</v>
      </c>
      <c r="G126" s="15">
        <f>SUM(G124:G125)</f>
        <v>65707</v>
      </c>
      <c r="H126" s="15">
        <f>SUM(H124:H125)</f>
        <v>60567</v>
      </c>
      <c r="K126" s="9"/>
      <c r="L126" s="11"/>
      <c r="M126" s="12"/>
      <c r="N126" s="12"/>
      <c r="O126" s="12"/>
      <c r="P126" s="12"/>
      <c r="Q126" s="10"/>
      <c r="R126" s="50"/>
      <c r="S126" s="50"/>
      <c r="T126" s="11"/>
      <c r="U126" s="11"/>
    </row>
    <row r="127" spans="1:21" ht="15" x14ac:dyDescent="0.25">
      <c r="F127" s="9"/>
      <c r="G127" s="9"/>
      <c r="H127" s="7"/>
      <c r="K127" s="9"/>
      <c r="L127" s="11"/>
      <c r="M127" s="12"/>
      <c r="N127" s="12"/>
      <c r="O127" s="12"/>
      <c r="P127" s="12"/>
      <c r="Q127" s="10"/>
      <c r="R127" s="50"/>
      <c r="S127" s="50"/>
      <c r="T127" s="11"/>
      <c r="U127" s="11"/>
    </row>
    <row r="128" spans="1:21" ht="15" x14ac:dyDescent="0.25">
      <c r="A128" s="54" t="s">
        <v>72</v>
      </c>
      <c r="F128" s="49">
        <f>F126+F122</f>
        <v>75834</v>
      </c>
      <c r="G128" s="49">
        <f>G126+G122</f>
        <v>79909</v>
      </c>
      <c r="H128" s="49">
        <f>H126+H122</f>
        <v>73642</v>
      </c>
      <c r="K128" s="49"/>
      <c r="L128" s="55"/>
      <c r="M128" s="12"/>
      <c r="N128" s="12"/>
      <c r="O128" s="12"/>
      <c r="P128" s="12"/>
      <c r="Q128" s="49"/>
      <c r="R128" s="11"/>
      <c r="S128" s="11"/>
      <c r="T128" s="11"/>
      <c r="U128" s="11"/>
    </row>
    <row r="129" spans="1:21" ht="15" x14ac:dyDescent="0.25">
      <c r="A129" s="54"/>
      <c r="F129" s="49"/>
      <c r="G129" s="49"/>
      <c r="H129" s="49"/>
      <c r="K129" s="49"/>
      <c r="L129" s="55"/>
      <c r="M129" s="12"/>
      <c r="N129" s="12"/>
      <c r="O129" s="12"/>
      <c r="P129" s="12"/>
      <c r="Q129" s="49"/>
      <c r="R129" s="11"/>
      <c r="S129" s="11"/>
      <c r="T129" s="11"/>
      <c r="U129" s="11"/>
    </row>
    <row r="130" spans="1:21" customFormat="1" ht="15" x14ac:dyDescent="0.25">
      <c r="A130" t="s">
        <v>73</v>
      </c>
      <c r="F130" s="56">
        <v>0</v>
      </c>
      <c r="G130" s="9">
        <v>-3600</v>
      </c>
      <c r="H130" s="9">
        <v>-5818</v>
      </c>
      <c r="I130" s="5"/>
      <c r="K130" s="9"/>
      <c r="L130" s="12"/>
      <c r="M130" s="12"/>
      <c r="N130" s="12"/>
      <c r="O130" s="12"/>
      <c r="P130" s="12"/>
      <c r="Q130" s="10"/>
      <c r="R130" s="12"/>
      <c r="S130" s="12"/>
      <c r="T130" s="12"/>
      <c r="U130" s="12"/>
    </row>
    <row r="131" spans="1:21" customFormat="1" ht="15" x14ac:dyDescent="0.25">
      <c r="A131" t="s">
        <v>74</v>
      </c>
      <c r="F131" s="37">
        <v>675</v>
      </c>
      <c r="G131" s="37">
        <v>0</v>
      </c>
      <c r="H131" s="37">
        <v>0</v>
      </c>
      <c r="I131" s="5"/>
      <c r="K131" s="12"/>
      <c r="L131" s="12"/>
      <c r="M131" s="12"/>
      <c r="N131" s="12"/>
      <c r="O131" s="12"/>
      <c r="P131" s="12"/>
      <c r="Q131" s="10"/>
      <c r="R131" s="12"/>
      <c r="S131" s="12"/>
      <c r="T131" s="12"/>
      <c r="U131" s="12"/>
    </row>
    <row r="132" spans="1:21" ht="15" x14ac:dyDescent="0.25">
      <c r="A132" s="57" t="s">
        <v>75</v>
      </c>
      <c r="F132" s="58">
        <f>SUM(F128:F131)</f>
        <v>76509</v>
      </c>
      <c r="G132" s="58">
        <f t="shared" ref="G132:H132" si="4">SUM(G128:G131)</f>
        <v>76309</v>
      </c>
      <c r="H132" s="58">
        <f t="shared" si="4"/>
        <v>67824</v>
      </c>
      <c r="K132" s="59"/>
      <c r="L132" s="55"/>
      <c r="M132" s="12"/>
      <c r="N132" s="12"/>
      <c r="O132" s="12"/>
      <c r="P132" s="12"/>
      <c r="Q132" s="10"/>
      <c r="R132" s="11"/>
      <c r="S132" s="11"/>
      <c r="T132" s="11"/>
      <c r="U132" s="11"/>
    </row>
    <row r="133" spans="1:21" ht="15" x14ac:dyDescent="0.25">
      <c r="F133" s="9"/>
      <c r="G133" s="9"/>
      <c r="H133" s="9"/>
      <c r="K133" s="9"/>
      <c r="L133" s="11"/>
      <c r="M133" s="12"/>
      <c r="N133" s="12"/>
      <c r="O133" s="12"/>
      <c r="P133" s="12"/>
      <c r="Q133" s="10"/>
      <c r="R133" s="11"/>
      <c r="S133" s="11"/>
      <c r="T133" s="11"/>
      <c r="U133" s="11"/>
    </row>
    <row r="134" spans="1:21" ht="15" x14ac:dyDescent="0.25">
      <c r="A134" s="54" t="s">
        <v>76</v>
      </c>
      <c r="F134" s="7"/>
      <c r="G134" s="7"/>
      <c r="H134" s="7"/>
      <c r="K134" s="9"/>
      <c r="L134" s="60"/>
      <c r="M134" s="12"/>
      <c r="N134" s="12"/>
      <c r="O134" s="12"/>
      <c r="P134" s="12"/>
      <c r="Q134" s="10"/>
      <c r="R134" s="11"/>
      <c r="S134" s="11"/>
      <c r="T134" s="11"/>
      <c r="U134" s="11"/>
    </row>
    <row r="135" spans="1:21" ht="15" x14ac:dyDescent="0.25">
      <c r="A135" s="51" t="s">
        <v>77</v>
      </c>
      <c r="F135" s="7">
        <v>41746</v>
      </c>
      <c r="G135" s="29">
        <v>0</v>
      </c>
      <c r="H135" s="7">
        <v>0</v>
      </c>
      <c r="K135" s="9"/>
      <c r="L135" s="53"/>
      <c r="M135" s="12"/>
      <c r="N135" s="12"/>
      <c r="O135" s="12"/>
      <c r="P135" s="12"/>
      <c r="Q135" s="10"/>
      <c r="R135" s="11"/>
      <c r="S135" s="11"/>
      <c r="T135" s="11"/>
      <c r="U135" s="11"/>
    </row>
    <row r="136" spans="1:21" ht="15" x14ac:dyDescent="0.25">
      <c r="A136" s="51" t="s">
        <v>78</v>
      </c>
      <c r="F136" s="7">
        <v>-117950</v>
      </c>
      <c r="G136" s="10">
        <v>-45386</v>
      </c>
      <c r="H136" s="7">
        <v>-45568</v>
      </c>
      <c r="K136" s="9"/>
      <c r="L136" s="53"/>
      <c r="M136" s="12"/>
      <c r="N136" s="12"/>
      <c r="O136" s="12"/>
      <c r="P136" s="12"/>
      <c r="Q136" s="10"/>
      <c r="R136" s="11"/>
      <c r="S136" s="11"/>
      <c r="T136" s="11"/>
      <c r="U136" s="11"/>
    </row>
    <row r="137" spans="1:21" ht="15" x14ac:dyDescent="0.25">
      <c r="A137" s="61" t="s">
        <v>79</v>
      </c>
      <c r="F137" s="62">
        <v>-3806</v>
      </c>
      <c r="G137" s="10">
        <f>-136</f>
        <v>-136</v>
      </c>
      <c r="H137" s="37">
        <f>-434-798</f>
        <v>-1232</v>
      </c>
      <c r="K137" s="39"/>
      <c r="L137" s="52"/>
      <c r="M137" s="12"/>
      <c r="N137" s="12"/>
      <c r="O137" s="12"/>
      <c r="P137" s="12"/>
      <c r="Q137" s="10"/>
      <c r="R137" s="11"/>
      <c r="S137" s="11"/>
      <c r="T137" s="11"/>
      <c r="U137" s="11"/>
    </row>
    <row r="138" spans="1:21" ht="15" x14ac:dyDescent="0.25">
      <c r="A138" s="61"/>
      <c r="F138" s="63">
        <f>SUM(F135:F137)</f>
        <v>-80010</v>
      </c>
      <c r="G138" s="64">
        <f>SUM(G135:G137)</f>
        <v>-45522</v>
      </c>
      <c r="H138" s="63">
        <f t="shared" ref="H138" si="5">SUM(H135:H137)</f>
        <v>-46800</v>
      </c>
      <c r="K138" s="18"/>
      <c r="L138" s="52"/>
      <c r="M138" s="12"/>
      <c r="N138" s="12"/>
      <c r="O138" s="12"/>
      <c r="P138" s="12"/>
      <c r="Q138" s="10"/>
      <c r="R138" s="11"/>
      <c r="S138" s="11"/>
      <c r="T138" s="11"/>
      <c r="U138" s="11"/>
    </row>
    <row r="139" spans="1:21" ht="15" x14ac:dyDescent="0.25">
      <c r="A139" s="61"/>
      <c r="F139" s="39"/>
      <c r="G139" s="39"/>
      <c r="H139" s="9"/>
      <c r="K139" s="9"/>
      <c r="L139" s="65"/>
      <c r="M139" s="12"/>
      <c r="N139" s="12"/>
      <c r="O139" s="12"/>
      <c r="P139" s="12"/>
      <c r="Q139" s="10"/>
      <c r="R139" s="11"/>
      <c r="S139" s="11"/>
      <c r="T139" s="11"/>
      <c r="U139" s="11"/>
    </row>
    <row r="140" spans="1:21" ht="15" x14ac:dyDescent="0.25">
      <c r="A140" s="57" t="s">
        <v>80</v>
      </c>
      <c r="F140" s="9"/>
      <c r="G140" s="9"/>
      <c r="H140" s="9"/>
      <c r="K140" s="9"/>
      <c r="L140" s="55"/>
      <c r="M140" s="12"/>
      <c r="N140" s="12"/>
      <c r="O140" s="12"/>
      <c r="P140" s="12"/>
      <c r="Q140" s="10"/>
      <c r="R140" s="11"/>
      <c r="S140" s="11"/>
      <c r="T140" s="11"/>
      <c r="U140" s="11"/>
    </row>
    <row r="141" spans="1:21" ht="15" x14ac:dyDescent="0.25">
      <c r="A141" s="5" t="s">
        <v>56</v>
      </c>
      <c r="F141" s="37">
        <v>-27405</v>
      </c>
      <c r="G141" s="37">
        <v>-23979</v>
      </c>
      <c r="H141" s="37">
        <v>-23979</v>
      </c>
      <c r="K141" s="9"/>
      <c r="L141" s="53"/>
      <c r="M141" s="12"/>
      <c r="N141" s="12"/>
      <c r="O141" s="12"/>
      <c r="P141" s="12"/>
      <c r="Q141" s="10"/>
      <c r="R141" s="11"/>
      <c r="S141" s="11"/>
      <c r="T141" s="11"/>
      <c r="U141" s="11"/>
    </row>
    <row r="142" spans="1:21" ht="15" x14ac:dyDescent="0.25">
      <c r="F142" s="15">
        <f>SUM(F138:F141)</f>
        <v>-107415</v>
      </c>
      <c r="G142" s="15">
        <f>SUM(G139:G141)</f>
        <v>-23979</v>
      </c>
      <c r="H142" s="15">
        <f>SUM(H138:H141)</f>
        <v>-70779</v>
      </c>
      <c r="K142" s="18"/>
      <c r="L142" s="11"/>
      <c r="M142" s="12"/>
      <c r="N142" s="12"/>
      <c r="O142" s="12"/>
      <c r="P142" s="12"/>
      <c r="Q142" s="10"/>
      <c r="R142" s="66"/>
      <c r="S142" s="11"/>
      <c r="T142" s="11"/>
      <c r="U142" s="11"/>
    </row>
    <row r="143" spans="1:21" ht="15" x14ac:dyDescent="0.25">
      <c r="F143" s="9"/>
      <c r="G143" s="9"/>
      <c r="H143" s="7"/>
      <c r="K143" s="9"/>
      <c r="L143" s="11"/>
      <c r="M143" s="12"/>
      <c r="N143" s="12"/>
      <c r="O143" s="12"/>
      <c r="P143" s="12"/>
      <c r="Q143" s="10"/>
      <c r="R143" s="66"/>
      <c r="S143" s="11"/>
      <c r="T143" s="11"/>
      <c r="U143" s="11"/>
    </row>
    <row r="144" spans="1:21" ht="15" x14ac:dyDescent="0.25">
      <c r="A144" s="1" t="s">
        <v>81</v>
      </c>
      <c r="F144" s="67">
        <f t="shared" ref="F144" si="6">F132+F142</f>
        <v>-30906</v>
      </c>
      <c r="G144" s="67">
        <f>G132+G138+G142</f>
        <v>6808</v>
      </c>
      <c r="H144" s="67">
        <f>H132+H142</f>
        <v>-2955</v>
      </c>
      <c r="K144" s="49"/>
      <c r="L144" s="17"/>
      <c r="M144" s="12"/>
      <c r="N144" s="12"/>
      <c r="O144" s="12"/>
      <c r="P144" s="12"/>
      <c r="Q144" s="10"/>
      <c r="R144" s="11"/>
      <c r="S144" s="11"/>
      <c r="T144" s="11"/>
      <c r="U144" s="11"/>
    </row>
    <row r="145" spans="1:21" ht="15" x14ac:dyDescent="0.25">
      <c r="F145" s="7"/>
      <c r="G145" s="7"/>
      <c r="H145" s="7"/>
      <c r="K145" s="9"/>
      <c r="L145" s="11"/>
      <c r="M145" s="12"/>
      <c r="N145" s="12"/>
      <c r="O145" s="12"/>
      <c r="P145" s="12"/>
      <c r="Q145" s="10"/>
      <c r="R145" s="66"/>
      <c r="S145" s="11"/>
      <c r="T145" s="11"/>
      <c r="U145" s="11"/>
    </row>
    <row r="146" spans="1:21" ht="15" x14ac:dyDescent="0.25">
      <c r="A146" s="1" t="s">
        <v>82</v>
      </c>
      <c r="F146" s="7">
        <v>103948</v>
      </c>
      <c r="G146" s="7">
        <v>106903</v>
      </c>
      <c r="H146" s="7">
        <v>106903</v>
      </c>
      <c r="K146" s="9"/>
      <c r="L146" s="17"/>
      <c r="M146" s="12"/>
      <c r="N146" s="12"/>
      <c r="O146" s="12"/>
      <c r="P146" s="12"/>
      <c r="Q146" s="10"/>
      <c r="R146" s="11"/>
      <c r="S146" s="11"/>
      <c r="T146" s="11"/>
      <c r="U146" s="11"/>
    </row>
    <row r="147" spans="1:21" ht="15" x14ac:dyDescent="0.25">
      <c r="F147" s="7"/>
      <c r="G147" s="7"/>
      <c r="H147" s="7"/>
      <c r="K147" s="9"/>
      <c r="L147" s="11"/>
      <c r="M147" s="12"/>
      <c r="N147" s="12"/>
      <c r="O147" s="12"/>
      <c r="P147" s="12"/>
      <c r="Q147" s="10"/>
      <c r="R147" s="11"/>
      <c r="S147" s="11"/>
      <c r="T147" s="11"/>
      <c r="U147" s="11"/>
    </row>
    <row r="148" spans="1:21" ht="15" x14ac:dyDescent="0.25">
      <c r="A148" s="54" t="s">
        <v>83</v>
      </c>
      <c r="F148" s="15">
        <f>SUM(F144:F146)</f>
        <v>73042</v>
      </c>
      <c r="G148" s="15">
        <f>SUM(G144:G146)</f>
        <v>113711</v>
      </c>
      <c r="H148" s="15">
        <f>SUM(H144:H146)</f>
        <v>103948</v>
      </c>
      <c r="K148" s="18"/>
      <c r="L148" s="60"/>
      <c r="M148" s="12"/>
      <c r="N148" s="12"/>
      <c r="O148" s="12"/>
      <c r="P148" s="12"/>
      <c r="Q148" s="10"/>
      <c r="R148" s="11"/>
      <c r="S148" s="11"/>
      <c r="T148" s="11"/>
      <c r="U148" s="11"/>
    </row>
    <row r="149" spans="1:21" ht="15" x14ac:dyDescent="0.25">
      <c r="F149" s="7"/>
      <c r="G149" s="7"/>
      <c r="H149" s="7"/>
      <c r="I149" s="7"/>
      <c r="K149" s="9"/>
      <c r="L149" s="11"/>
      <c r="M149" s="12"/>
      <c r="N149" s="12"/>
      <c r="O149" s="12"/>
      <c r="P149" s="12"/>
      <c r="Q149" s="10"/>
      <c r="R149" s="11"/>
      <c r="S149" s="11"/>
      <c r="T149" s="11"/>
      <c r="U149" s="11"/>
    </row>
    <row r="150" spans="1:21" ht="15" x14ac:dyDescent="0.25">
      <c r="A150" s="11"/>
      <c r="B150" s="11"/>
      <c r="C150" s="11"/>
      <c r="D150" s="11"/>
      <c r="E150" s="11"/>
      <c r="F150" s="11"/>
      <c r="G150" s="66"/>
      <c r="I150" s="9"/>
      <c r="K150" s="9"/>
      <c r="L150" s="17"/>
      <c r="M150" s="12"/>
      <c r="N150" s="12"/>
      <c r="O150" s="12"/>
      <c r="P150" s="12"/>
      <c r="Q150" s="10"/>
      <c r="R150" s="11"/>
      <c r="S150" s="11"/>
      <c r="T150" s="11"/>
      <c r="U150" s="11"/>
    </row>
    <row r="151" spans="1:21" x14ac:dyDescent="0.2">
      <c r="K151" s="9"/>
      <c r="L151" s="11"/>
      <c r="M151" s="11"/>
      <c r="N151" s="11"/>
    </row>
    <row r="152" spans="1:21" ht="15" x14ac:dyDescent="0.25">
      <c r="F152" s="14"/>
      <c r="K152" s="18"/>
      <c r="L152" s="11"/>
      <c r="M152" s="11"/>
      <c r="N152" s="11"/>
    </row>
    <row r="153" spans="1:21" x14ac:dyDescent="0.2">
      <c r="K153" s="66"/>
      <c r="L153" s="11"/>
      <c r="M153" s="11"/>
      <c r="N153" s="11"/>
    </row>
    <row r="154" spans="1:21" x14ac:dyDescent="0.2">
      <c r="K154" s="11"/>
      <c r="L154" s="11"/>
      <c r="M154" s="11"/>
      <c r="N154" s="11"/>
    </row>
    <row r="155" spans="1:21" x14ac:dyDescent="0.2">
      <c r="K155" s="11"/>
      <c r="L155" s="11"/>
      <c r="M155" s="11"/>
      <c r="N155" s="11"/>
    </row>
    <row r="156" spans="1:21" x14ac:dyDescent="0.2">
      <c r="K156" s="11"/>
      <c r="L156" s="11"/>
      <c r="M156" s="11"/>
      <c r="N156" s="11"/>
    </row>
    <row r="158" spans="1:21" x14ac:dyDescent="0.2">
      <c r="G158" s="11"/>
    </row>
    <row r="159" spans="1:21" x14ac:dyDescent="0.2">
      <c r="G159" s="11"/>
      <c r="H159" s="11"/>
    </row>
    <row r="161" spans="9:9" x14ac:dyDescent="0.2">
      <c r="I161" s="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Teddy</dc:creator>
  <cp:lastModifiedBy>Teddy</cp:lastModifiedBy>
  <dcterms:created xsi:type="dcterms:W3CDTF">2018-05-11T09:26:30Z</dcterms:created>
  <dcterms:modified xsi:type="dcterms:W3CDTF">2018-05-11T09:59:56Z</dcterms:modified>
</cp:coreProperties>
</file>